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showInkAnnotation="0" checkCompatibility="1" autoCompressPictures="0"/>
  <mc:AlternateContent xmlns:mc="http://schemas.openxmlformats.org/markup-compatibility/2006">
    <mc:Choice Requires="x15">
      <x15ac:absPath xmlns:x15ac="http://schemas.microsoft.com/office/spreadsheetml/2010/11/ac" url="/Users/verabakajic/Desktop/12. elektronska sednica UO 22.06.2020./"/>
    </mc:Choice>
  </mc:AlternateContent>
  <xr:revisionPtr revIDLastSave="0" documentId="13_ncr:1_{8C4049AB-06AC-DB48-91DE-9520A8F9BF74}" xr6:coauthVersionLast="45" xr6:coauthVersionMax="45" xr10:uidLastSave="{00000000-0000-0000-0000-000000000000}"/>
  <bookViews>
    <workbookView xWindow="0" yWindow="460" windowWidth="29040" windowHeight="15840" tabRatio="793" xr2:uid="{00000000-000D-0000-FFFF-FFFF00000000}"/>
  </bookViews>
  <sheets>
    <sheet name="фЦС ПЛАН 2019." sheetId="6" r:id="rId1"/>
    <sheet name="Sheet1" sheetId="7" r:id="rId2"/>
  </sheets>
  <definedNames>
    <definedName name="_ftn1" localSheetId="0">'фЦС ПЛАН 2019.'!#REF!</definedName>
    <definedName name="_ftnref1" localSheetId="0">'фЦС ПЛАН 2019.'!#REF!</definedName>
    <definedName name="_xlnm.Print_Area" localSheetId="0">'фЦС ПЛАН 2019.'!$A$1:$I$386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0" i="6" l="1"/>
  <c r="D40" i="6"/>
  <c r="C15" i="6"/>
  <c r="B15" i="6"/>
  <c r="C60" i="6"/>
  <c r="D65" i="6"/>
  <c r="D171" i="6"/>
  <c r="D186" i="6"/>
  <c r="D181" i="6"/>
  <c r="C175" i="6"/>
  <c r="D176" i="6"/>
  <c r="C164" i="6"/>
  <c r="D166" i="6"/>
  <c r="C159" i="6"/>
  <c r="D160" i="6"/>
  <c r="D155" i="6"/>
  <c r="D149" i="6"/>
  <c r="D144" i="6"/>
  <c r="D139" i="6"/>
  <c r="D134" i="6"/>
  <c r="D129" i="6"/>
  <c r="C121" i="6"/>
  <c r="D122" i="6"/>
  <c r="C112" i="6"/>
  <c r="D117" i="6"/>
  <c r="C103" i="6"/>
  <c r="C107" i="6"/>
  <c r="D108" i="6"/>
  <c r="C98" i="6"/>
  <c r="D99" i="6"/>
  <c r="C93" i="6"/>
  <c r="D94" i="6"/>
  <c r="C75" i="6"/>
  <c r="C77" i="6"/>
  <c r="C78" i="6"/>
  <c r="D89" i="6"/>
  <c r="C84" i="6"/>
  <c r="B81" i="6"/>
  <c r="C85" i="6"/>
  <c r="D70" i="6"/>
  <c r="D54" i="6"/>
  <c r="D61" i="6"/>
  <c r="A5" i="7"/>
  <c r="A7" i="7"/>
  <c r="D59" i="6"/>
  <c r="B378" i="6"/>
  <c r="C194" i="6"/>
  <c r="C195" i="6"/>
  <c r="C196" i="6"/>
  <c r="D197" i="6"/>
  <c r="C203" i="6"/>
  <c r="D204" i="6"/>
  <c r="C210" i="6"/>
  <c r="D212" i="6"/>
  <c r="C220" i="6"/>
  <c r="D221" i="6"/>
  <c r="D231" i="6"/>
  <c r="D238" i="6"/>
  <c r="D245" i="6"/>
  <c r="D253" i="6"/>
  <c r="C259" i="6"/>
  <c r="D260" i="6"/>
  <c r="D274" i="6"/>
  <c r="C282" i="6"/>
  <c r="C284" i="6"/>
  <c r="D285" i="6"/>
  <c r="D296" i="6"/>
  <c r="D306" i="6"/>
  <c r="D314" i="6"/>
  <c r="B369" i="6"/>
  <c r="B377" i="6"/>
  <c r="D369" i="6"/>
  <c r="B74" i="6"/>
  <c r="D188" i="6"/>
  <c r="D262" i="6"/>
  <c r="B375" i="6"/>
  <c r="D316" i="6"/>
  <c r="B376" i="6"/>
  <c r="B374" i="6"/>
  <c r="D47" i="6"/>
  <c r="B373" i="6"/>
  <c r="B380" i="6"/>
  <c r="D317" i="6"/>
</calcChain>
</file>

<file path=xl/sharedStrings.xml><?xml version="1.0" encoding="utf-8"?>
<sst xmlns="http://schemas.openxmlformats.org/spreadsheetml/2006/main" count="411" uniqueCount="345">
  <si>
    <t>ТОТАЛ</t>
  </si>
  <si>
    <t>Слање филмова и осталих материјала за селекцију</t>
  </si>
  <si>
    <t>Путно осигурање</t>
  </si>
  <si>
    <t>Дневнице</t>
  </si>
  <si>
    <t>Акредитациjе</t>
  </si>
  <si>
    <t>Преносиве акредитациjе</t>
  </si>
  <si>
    <t>ФЦС је члан Европске филмске промоције, организације која настоји да укаже и наметне европски филм на маркетима, фестивалима у свету. Чланством у ЕФП смањују се појединачни трошкови промоциjе филма у свету, посебно на маркетима у Азији и Америци.</t>
  </si>
  <si>
    <t>Годишња чланарина и учешће у фонду за развоj проjеката</t>
  </si>
  <si>
    <t>Стална активност ФЦС у промоцији српског филма је и подршка продуцентским кућама у слању промотивних материјала, ДВД-јева  пре свега, фестивалима на жирирање. За оне фестивале који немају праксу да ове трошкове покривају, ФЦС чини у интересу продуцентских кућа.</t>
  </si>
  <si>
    <t>20.000 RSD</t>
  </si>
  <si>
    <t>Дизаjн каталога, огласа и постера</t>
  </si>
  <si>
    <t>3.000 EUR</t>
  </si>
  <si>
    <t>Трошкови на штанду и репрезентација</t>
  </si>
  <si>
    <t>Путни трошкови - 4 avionske karte</t>
  </si>
  <si>
    <t>Авио карте</t>
  </si>
  <si>
    <t>Сарајево таленти</t>
  </si>
  <si>
    <t>50 EUR x 8 особа</t>
  </si>
  <si>
    <t>2.000 EUR</t>
  </si>
  <si>
    <t>1.000 EUR</t>
  </si>
  <si>
    <t>1.500 EUR</t>
  </si>
  <si>
    <t>Чланство у Мрежи кинематографиjа југоисточне Европе</t>
  </si>
  <si>
    <t>11.000 EUR</t>
  </si>
  <si>
    <t>5.000 EUR</t>
  </si>
  <si>
    <t>Чланство</t>
  </si>
  <si>
    <t>10.000 EUR</t>
  </si>
  <si>
    <t xml:space="preserve">FNE  Film New Europe Association jе платформа филмских професионалаца Источне, Централне Европе и Балтичке региjе. Основана jе од стране наjважниjих филмских институциjа у региjи. У оквиру асоциjациjе постоjи и webportal, коjи обавештава цео регион о актуелним дешавањима.   </t>
  </si>
  <si>
    <t>Годишња чланарина</t>
  </si>
  <si>
    <t>Авионске карте</t>
  </si>
  <si>
    <t>Котизациjа за радионице</t>
  </si>
  <si>
    <t>Смештај</t>
  </si>
  <si>
    <t>Дневнице за представнике ФЦС</t>
  </si>
  <si>
    <t>15 EUR x 3 дана x 2 особе</t>
  </si>
  <si>
    <t>Слање филмова и материјала</t>
  </si>
  <si>
    <t>Превоз страних експерата у локалу</t>
  </si>
  <si>
    <t>Радни ручкови</t>
  </si>
  <si>
    <t>Превод</t>
  </si>
  <si>
    <t>Штампа</t>
  </si>
  <si>
    <t>Дизајн</t>
  </si>
  <si>
    <t>ТОТАЛ МЕЂУНАРОДНА</t>
  </si>
  <si>
    <t>Маркет Берлинског филмског фестивала</t>
  </si>
  <si>
    <t>Сараjево филм фестивал</t>
  </si>
  <si>
    <t>Закуп простора и опреме</t>
  </si>
  <si>
    <t>Годишњи састанци Дескова Креативне Европе</t>
  </si>
  <si>
    <t xml:space="preserve">Учешће на годишњим састанцима Дескова Креативне Европе из целе Европе. На годишњем нивоу  EACEA  и DG CNECT организују два годишња састанка у трајању од 4 дана на којима је обавезно присуство свих дескова. Место састанака биће накнадно одређено.  </t>
  </si>
  <si>
    <t xml:space="preserve">Дневнице (2 особе x 4 дана x 2 састанка ) </t>
  </si>
  <si>
    <t>Авио карте (2 особе x 2 путовања)</t>
  </si>
  <si>
    <t>Регионална и прекогранична сарадња са другим десковима</t>
  </si>
  <si>
    <t xml:space="preserve">Организација и учешће 4 регионалне прекограничне сарадње са другим десковима из региона (Словенија, Хрватска, Босна и Херцеговина, Македонија, Црна Гора, Бугарска и Албанија) у трајању од 4 дана. </t>
  </si>
  <si>
    <t>Хотелски смештај  (2 особе x 2 састанка x 4 ноћења)</t>
  </si>
  <si>
    <t>Авио карте (1 особа x 4 путовања)</t>
  </si>
  <si>
    <t>15 EUR х 16 дана х 1 особа</t>
  </si>
  <si>
    <t>Хотелски смештај  (1 особа x 16 ноћења)</t>
  </si>
  <si>
    <t xml:space="preserve">Дневнице (1 особа x 4 дана x 4 сарадње ) </t>
  </si>
  <si>
    <t>65 EUR х 1 особа  х 16 ноћења</t>
  </si>
  <si>
    <t>15 EUR х 2 особе х 4 дана х 2 састанка</t>
  </si>
  <si>
    <t xml:space="preserve">Организација промотивног догађаја </t>
  </si>
  <si>
    <t>250 EUR x 1 особа х 4 путовања</t>
  </si>
  <si>
    <t xml:space="preserve">Организација 4 инфодана у Србији: општа презентација MEDIA потпрограма.   </t>
  </si>
  <si>
    <t>20 EUR x 12 дана  x 1 особа</t>
  </si>
  <si>
    <t>Дневнице (1 особа x 12 дана)</t>
  </si>
  <si>
    <t>50 EUR x 4 путовања  x 1 особа</t>
  </si>
  <si>
    <t>Закуп опреме и простора (4 догађаја)</t>
  </si>
  <si>
    <t xml:space="preserve">Освежење за учеснике </t>
  </si>
  <si>
    <t>Презентација MEDIA потпрограма</t>
  </si>
  <si>
    <t>Оброци за госте</t>
  </si>
  <si>
    <t>Хонорари за предаваче</t>
  </si>
  <si>
    <t>Посета 4 домаћа филмска фестивала и организација MEDIA деск инфо штанда</t>
  </si>
  <si>
    <t>50 EUR x 4 ноћи x 1 особа</t>
  </si>
  <si>
    <t>Присуство на интернационалним филмским маркетима</t>
  </si>
  <si>
    <t>Присуство на домаћим филмским фестивалима</t>
  </si>
  <si>
    <t>350 EUR x 1 особа  x 4 фестивала</t>
  </si>
  <si>
    <t>50 EUR x 28 ноћења x 1 особа</t>
  </si>
  <si>
    <t xml:space="preserve">Издавање брошуре MEDIA деска Србије: годишња бошура са кратким прегледом свих конкурса који постоје у оквиру MEDIA потпрограма и успешних пројеката из Србије који су подржани од стране MEDIA потпрограма. </t>
  </si>
  <si>
    <t>Брошура MEDIA деска</t>
  </si>
  <si>
    <t>Лектура и коректура</t>
  </si>
  <si>
    <t>500 EUR</t>
  </si>
  <si>
    <t>Штампа (обим страна:30; тираж: 1500 )</t>
  </si>
  <si>
    <t>Промоција MEDIA деска</t>
  </si>
  <si>
    <t xml:space="preserve">Рекламирање у каталозима филмских фестивала </t>
  </si>
  <si>
    <t>Промотивни материјал (торбе, свеске, оловке, цегери)</t>
  </si>
  <si>
    <t>4 промотивна догађаја</t>
  </si>
  <si>
    <t>ТОТАЛ MEDIA ПРОГРАМ</t>
  </si>
  <si>
    <t>Хонорари</t>
  </si>
  <si>
    <t>Хонорар администратора ФБ страница MEDIA деска</t>
  </si>
  <si>
    <t>Хотелски смештај  (1 особа x 3 ноћења x 4 догађаја)</t>
  </si>
  <si>
    <t>Путни трошкови  (1 особа x 4 путовања)</t>
  </si>
  <si>
    <t>10 EUR x 4 догађаја x 50 особа</t>
  </si>
  <si>
    <t>Дневнице (1 особа x 8 дана )</t>
  </si>
  <si>
    <t xml:space="preserve">20 EUR x 2 дана x 4 фестивала x 1 особа </t>
  </si>
  <si>
    <t>Путни  трошкови (1 особа x 4 путовања)</t>
  </si>
  <si>
    <t>Хотелски смештај (1 особа x 4 ноћења)</t>
  </si>
  <si>
    <t>Дневнице (1 особа x 7 дана x 4 фестивала )</t>
  </si>
  <si>
    <t xml:space="preserve">15 EUR x 7 дана x 4 фестивала </t>
  </si>
  <si>
    <t>Путни трошкови (1 особа x 4 путовања)</t>
  </si>
  <si>
    <t>Хотелски смештај (1 особа x 7 ноћења x 4 фестивала)</t>
  </si>
  <si>
    <t>20 EUR x 3 ноћење x 1 особа x 4 догађаја</t>
  </si>
  <si>
    <t>50 EUR x 1 особа x 4 фестивала</t>
  </si>
  <si>
    <t xml:space="preserve">Дугометражни играни филм </t>
  </si>
  <si>
    <t>Комерцијални филм</t>
  </si>
  <si>
    <t>Филм са националном темом</t>
  </si>
  <si>
    <t>Развој и унапређење сценарија</t>
  </si>
  <si>
    <t>Преддигитализација и дигитализација</t>
  </si>
  <si>
    <t>Мањинске продукције</t>
  </si>
  <si>
    <t>Израда индекса</t>
  </si>
  <si>
    <t>Лектура/коректура</t>
  </si>
  <si>
    <t>Трошкови слања књига</t>
  </si>
  <si>
    <t>Закуп штанда</t>
  </si>
  <si>
    <t>ТОТАЛ ИЗДАВАШТВО</t>
  </si>
  <si>
    <t>ЗАХТЕВ УСТАНОВЕ / средства из БУЏЕТА</t>
  </si>
  <si>
    <t>ОПИС</t>
  </si>
  <si>
    <t>РЕДОВНА ДЕЛАТНОСТ</t>
  </si>
  <si>
    <t>ПРОГРАМИ И ИНВЕСТИЦИЈЕ</t>
  </si>
  <si>
    <t>Зараде</t>
  </si>
  <si>
    <t>Плате,  додаци и накнаде запослених</t>
  </si>
  <si>
    <t xml:space="preserve">Социјални доприноси </t>
  </si>
  <si>
    <t>Допринос за пензијско и инвалидско осигурање</t>
  </si>
  <si>
    <t>Допринос за здравствено осигурање</t>
  </si>
  <si>
    <t xml:space="preserve">Социјална давања запосленима </t>
  </si>
  <si>
    <t>Накнаде трошкова за запослене</t>
  </si>
  <si>
    <t xml:space="preserve">Награде запосленима </t>
  </si>
  <si>
    <t xml:space="preserve">Награде запосленима и ост.посеб.расходи </t>
  </si>
  <si>
    <t>Стални трошкови</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</si>
  <si>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</si>
  <si>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</si>
  <si>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</si>
  <si>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</si>
  <si>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</si>
  <si>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</si>
  <si>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</si>
  <si>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путовања</t>
  </si>
  <si>
    <t>Трошкови службених путовања у земљи</t>
  </si>
  <si>
    <t>Трошкови службених путовања  у иностранству</t>
  </si>
  <si>
    <t>Трошкови путовања у оквиру редовног рада</t>
  </si>
  <si>
    <t>Услуге по уговору</t>
  </si>
  <si>
    <t>Административне услуге</t>
  </si>
  <si>
    <t>Компјутерске услуге</t>
  </si>
  <si>
    <t>Услуге образовања и усавршавања запослених</t>
  </si>
  <si>
    <t>Услуге информисања</t>
  </si>
  <si>
    <t>Стручне услуге</t>
  </si>
  <si>
    <t>Репрезентација</t>
  </si>
  <si>
    <t>Остале опште услуге</t>
  </si>
  <si>
    <t>Специјализоване услуге</t>
  </si>
  <si>
    <t>Услуге образовања, културе и спорта</t>
  </si>
  <si>
    <t>Текуће поправке и одржавање</t>
  </si>
  <si>
    <t>Текуће поправке и одржавање зграда и објеката</t>
  </si>
  <si>
    <t>Текуће поправке и одржавање зграда опреме</t>
  </si>
  <si>
    <t>Материјал</t>
  </si>
  <si>
    <t>Административни материјал</t>
  </si>
  <si>
    <t>Материјали за образовање и усавршавање заопослених</t>
  </si>
  <si>
    <t>Материјали за образовање, културу и спорт</t>
  </si>
  <si>
    <t>Материјали за одржавање хигијене и угоститељство</t>
  </si>
  <si>
    <t>Порези таске и казне</t>
  </si>
  <si>
    <t>Обавезне таксе</t>
  </si>
  <si>
    <t>Машине и опрема</t>
  </si>
  <si>
    <t>Опрема за образовање, науку, културу и спорт</t>
  </si>
  <si>
    <t>КОНКУРСИ</t>
  </si>
  <si>
    <t>ИЗДАВАШТВО</t>
  </si>
  <si>
    <t>ТЕКУЋИ ТРОШКОВИ (РЕДОВНА ДЕЛАТНОСТ)</t>
  </si>
  <si>
    <t>ИНВЕСТИЦИЈЕ И ОПРЕМА</t>
  </si>
  <si>
    <t>ТОТАЛ КОНКУРСИ</t>
  </si>
  <si>
    <t xml:space="preserve">МЕЂУНАРОДНА САРАДЊА И ПРОМОЦИЈА </t>
  </si>
  <si>
    <t>Филмски центар Србије</t>
  </si>
  <si>
    <t>ТОТАЛ РЕДОВНА ДЕЛАТНОСТ И ИНВЕСТИЦИЈЕ</t>
  </si>
  <si>
    <t xml:space="preserve">ТОТАЛ ПРОГРАМИ </t>
  </si>
  <si>
    <t>MEDIA ДЕСК СРБИЈЕ</t>
  </si>
  <si>
    <t>Администрирање конкурса (конкурсне комисије, комисија за правдање средстава, супервизор продукције документарних филмова, супервизор продукције играних филмова, оглашавање текста конкурса у дневној штампи, правне услуге)</t>
  </si>
  <si>
    <t>Студентски завршни филм</t>
  </si>
  <si>
    <t>Ауторска права</t>
  </si>
  <si>
    <t>Дугометражни документарни филм</t>
  </si>
  <si>
    <t>Краткометражни играни филм</t>
  </si>
  <si>
    <t>Краткометражни анимирани филм</t>
  </si>
  <si>
    <t>Краткометражни документарни филм</t>
  </si>
  <si>
    <t>Директор Филмског центра Србиjе</t>
  </si>
  <si>
    <t xml:space="preserve">ТОТАЛ ПРОГРАМИ, РЕДОВНА ДЕЛАТНОСТ И ИНВЕСТИЦИЈЕ </t>
  </si>
  <si>
    <t>РСД</t>
  </si>
  <si>
    <t>CineLink - Награда ФЦС</t>
  </si>
  <si>
    <t>Као и сваке године, једно од стратешки важних тачака за промоцију српског филма је Сарајево филм фестивал. Филмови из Србије су у два наврата за последњих пет година побеђивали, пројекти из Србије добијали су подршку на CineLinku, десетине младих сваке године учествује на Saraјevo Talent Campusu... Осим учешћа у индустријском делу Фестивала представника ФЦС и подршке филмовима у програмима Фестивала, ФЦС сноси трошкове путa учесника Talent Campusa из Србије. На Фестивалу 2017, уведена је награда за најбољи пројекат серије, чији је спонзор ФЦС. Планирамо да награду спонзоришемо и наредне године.</t>
  </si>
  <si>
    <t>15 EUR x 2 особe x 4 дана x 15 фестивала</t>
  </si>
  <si>
    <t>Штампање каталога</t>
  </si>
  <si>
    <t>1000 EUR</t>
  </si>
  <si>
    <t>300 EUR</t>
  </si>
  <si>
    <t>Трст - When East Meets West</t>
  </si>
  <si>
    <t>Награда филмског центра Србије за најбољи пројекат у развоју</t>
  </si>
  <si>
    <t>Радни ручак</t>
  </si>
  <si>
    <t>Трошкови реализације програма - Награда младе публике</t>
  </si>
  <si>
    <t>Филмски центар Србије, Радио-телевизија Србије, Културни центар Београд, Југословенска кинотека, Отворени универзитет Суботица / Фестивал европског филма Палић, Удружење грађана „Поглед у свет“ / Фестивал ауторског филма, Фонд Б92 / Фестивал Слободна зона, Међународни фестивал документарног филма под називом „БЕЛДОКС“ и чланови породице Небојше Поповића додељује годишњу Награду ”Небојша Поповић” појединцу или групи која је својим посебним активностима и залагањем дала значајан и дуготрајан допринос промоцији и критичком промишљању филмске уметности и културе, посебно домаћег филма.</t>
  </si>
  <si>
    <t>Новчани износ награде добитнику</t>
  </si>
  <si>
    <t>Уметнички обликовани предмет</t>
  </si>
  <si>
    <t>160.000  RSD</t>
  </si>
  <si>
    <t>REACT / партнерство и учешће продуцената из Србије</t>
  </si>
  <si>
    <t>Подршка</t>
  </si>
  <si>
    <t xml:space="preserve">Котизација за учешће српских продуцената </t>
  </si>
  <si>
    <t>Хонорари координатора програма (део који се финансира из буџета Министарства културе и информисања)</t>
  </si>
  <si>
    <t>Хонорар финансијског менаџера и консултанта на програму (део који се финансира из буџета Министарства културе и информисања)</t>
  </si>
  <si>
    <t>80 EUR х 2 особе х 4 дана х 2 састанка</t>
  </si>
  <si>
    <t xml:space="preserve">250 EUR x 2 особe х 2 </t>
  </si>
  <si>
    <t xml:space="preserve">Присуство на 4 интернационална филмска маркета у трајању до 7 дана: Берлинаре и Кански маркет и још два која ће накнадно бити одређена у зависности од планираних годишњих активности MEDIA канцеларија свих Дескова у Европи и  активности EACEA  и DG CNECT у оквиру тих маркета. </t>
  </si>
  <si>
    <t>Промоција MEDIA деска обухвата неколико активности: израда промотивних материјала, рекламирање MEDIA потпрограма и MEDIA деска у каталозима домаћих филмских фестивала, рекламирање, организација 3 промотивна догађаја током следећих догађаја: Fest Forward и два догађаја ће накнадно бити одређени</t>
  </si>
  <si>
    <t xml:space="preserve">Организација мрежних догађаја, награде и остале услуге из области културе </t>
  </si>
  <si>
    <t>260 EUR x 4 огласа</t>
  </si>
  <si>
    <t xml:space="preserve">160 EUR </t>
  </si>
  <si>
    <t>550 EUR</t>
  </si>
  <si>
    <t>Лекутра/коректура</t>
  </si>
  <si>
    <t>Прелом и дизајн</t>
  </si>
  <si>
    <t>Ауторски хонорар</t>
  </si>
  <si>
    <t>Хонорари особља на штанду</t>
  </si>
  <si>
    <t>Промотивни трошкови (плакати, промоције)</t>
  </si>
  <si>
    <t>2000 EUR</t>
  </si>
  <si>
    <t>360 EUR</t>
  </si>
  <si>
    <t>480 EUR</t>
  </si>
  <si>
    <t>Филмски центар Србиjе  и струковно удружење документариста, ДокСрбиjа организуjу два пута годишње (пролеће и jесен) тродневне едукативне радионице за подизање капацитета у области продукциjе документарних филмова. Радионице су фокусиране на писање и “паковање” проjеката документарних филмова, jеднако за домаће и међународне конкурсе, као и за пласман на интернационалним маркетима.</t>
  </si>
  <si>
    <t>Експериментални филм и видео арт</t>
  </si>
  <si>
    <t>Фонд за подршку, подстицање и промоцију српског филма у земљи и свету</t>
  </si>
  <si>
    <t>Подршка "industry" сектору домаћих филмских фестивала</t>
  </si>
  <si>
    <t xml:space="preserve">Имајући у виду да је у данашње време такозвани "industry" сектор неодвојиви део сваког важнијег филмског фестивала, идеја је да се овај сектор подржи како у оперативном, тако и у финансијском смислу. Поштујући конкурс Министарства културе и информисања за подршку фестивалима, ФЦС би се искључиво усмерио на подршку организацији копродукцијских маркета, креативних и едукативних радионица, предавања, професионалних састанака и умрежавања који се организују током трајања фестивала. Постојање квалитеног "industry" сектора у оквиру датог фестивала, значи присуство већег броја филмских професионалаца из Европе и света и самим тим се пружа могућност домаћим филмским професионалцима за бољим и квалитетнијим умрежавањем и отварају се врата за нове копродукције, европску или светску дистрибуцију, учешће на међународним фестивалима што све наравно продразумева промоцију српског филма и филмске индустрије. Одређен број домаћих фестивала је схватио значај професионалног сектора фестивала и уз подршку ФЦС оргранизова радионице, предавања, представљање пројеката... У плану нам је да се фокусирамо на два домаћа фестивала која још увек немају развијен  "industry" сектор и поставимо основе које бисмо надограђивали у наредним издањима. У обзир би дошли фестивали у Нишу, Врњачкој Бањи... </t>
  </si>
  <si>
    <t>Дугометражни играни филм за децу и омладину</t>
  </si>
  <si>
    <t>Дебитантски дугометражни  филм</t>
  </si>
  <si>
    <t>Отпремнина приликом одласка у пензију</t>
  </si>
  <si>
    <t>II део трошкова за Маркет 2020, jануар 2020.</t>
  </si>
  <si>
    <t>I део трошкова за Маркет 2021, септембар 2020.</t>
  </si>
  <si>
    <t>90.000 RSD</t>
  </si>
  <si>
    <t>2.000 RSD 5 особе</t>
  </si>
  <si>
    <t>15 EUR * 4 особе * 7 дана</t>
  </si>
  <si>
    <t>330 EUR</t>
  </si>
  <si>
    <t>Додатна опрема на штанду</t>
  </si>
  <si>
    <t>15 EUR x 4 дана x 2 особе</t>
  </si>
  <si>
    <t>"Last Stop Trieste" Награда филмског центра Србије за најбољи документарни филм у раду</t>
  </si>
  <si>
    <t>2.500 EUR</t>
  </si>
  <si>
    <t xml:space="preserve">Дневнице за представникe ФЦС </t>
  </si>
  <si>
    <t>15 EUR x 4 дана  x 2 особe</t>
  </si>
  <si>
    <t>200  EUR</t>
  </si>
  <si>
    <t xml:space="preserve">Пројекат који је Европска филмска академија (ЕФА) лансирала 2011. а који је први пут остварен 2012. у шест европских градова, у коме је учествоваво и ФЦС својеврстан је образовно васпитни полигон за привлачење најмлађих филму, уметности и забави. ФЦС са Филмским фестивалом Слободна зона организуjе оваj целодневни програм почетком маjа 2020. </t>
  </si>
  <si>
    <t>ФЦС је од Института за филм (један од оснивача Мреже) наследио чланство у Мрежи кинематографија земаља југоисточне Европе, која има фонд за развој пројеката. Два пута годишње SEE CN, током генералне скупштине, додељује подршку за развој дугометражног играног филма и снимање кратког играног филма. Осим трошкова котизације за 2020. као и чланарине, планиран је само део дневница за учешће на новембарској Генералној скупштини у Солуну, трошкове пута и боравка покрива Грчки филмски центар.</t>
  </si>
  <si>
    <t>Средства којима jе омогућена стална подршка нашим ауторима и њиховим филмовима на наступима на међународним фестивалима и пичинг сесијама и радионицама. Намера је овог фонда да буде флексибилан и ефикасан, лако доступан на кратке рокове с обзиром да је немогуће планирати све оне позиве на фестивале и пичинг сесије. Фонд укључује пичинге, награде, путне трошкове, репрезентацију, тренинг и друго и подељен је у основне групе:
- Авионске карте / смештај за редитеља/продуцента (и у изузетним случаjевима неким другим члановима филмске екипе) за  пут на фестивал уколико jе филм у неком од званичних програма: Berlin, Kan, Venecija, Sandens, IDFA (Amsterdam), Peking, Moskva, Toronto, Montreal, Sarajevo, Pula, Thessaloniki, Sofia, Tokio, Shanghai, Busan, Roterdam, Leipzig, San Sebastian, Karlovy Vary, Les Arcs, Dok Lepizig, Warsaw..., као и за учешће на пичинзима и радионицама и копродукциjским маркетима: EAVE, Maia Workshops, Torino Film Lab, Berlinale Coproduction Market, Cinemart, Sofia Meetings, Toronto Producers Lab, MEDICI, AGORA Meetings Thessaloniki, Les Arcs, MFI Script, Leipzig Dok Copro market, CPH:LAB, IDFA, Lorcarno Step in, EX Oriente, Sundance Scriptwriters Lab, EURODOC, ACE, Erich Prommer Institute courses, First Film First, FILM TEEP (Film Training for East European Professionals), EP2C, Cartoon 360, EFA Master Class, VFX Script to Screen. Такође и авионске карте за стране експерте, селекторе/директоре фестивала, представнике фондова, продуценте и остале филмске професионалце коjи су значаjни за домаће ауторе и српску кинематографиjу уопште. 
- Котизациjа за поменуте радионице
- Пријеми у част српских филмова подразумевају организовање пријема на неком од значајних светских филмских фестивала уколико је филм из Србије ушао у један од званичних програма и сматра се да је неопходно филм додатно подржати
- У случају одржавања неке од радионица у Србији отвара се могућност за довођење експерата који би домаћим филмским профестионалцима омогућили посебне тренинге и ускостручна саветовања. 
- Поред филмских маркета у Берлину и Кану, ФЦС унапређуjе учешће аутора на маркетима филмских проjеката и филмским форумима у оквиру филмских фестивала. Поред продуцента и редитеља, маркети проjеката одлична су платформа за партнерске односе ФЦС са сродним институциjама, као и са иностраним ауторима проjеката коjима се представља кjонкурс ФЦС за мањинске копродукциjе и начини аплицирања.</t>
  </si>
  <si>
    <t xml:space="preserve">Копродукциони форум When East Мeets West - WEMW се одржава у оквиру Међународног филмског фестивала у Трсту уз помоћ ФВГ аудиовизуелног фонда уз подршку Креативне Европе, Италиjанског министарства културе а у сарадњи са EAVE, већ дуги низ година. Главни циљ организовањa Форума WEMW, у сарадњи са ФЦС, доноси могућност да продуценти и проjекти из Србиjе који на њему учествују, стекну прилику да усаврше своја стручна знања и вештине, као и да стекну пословне контакте на међународном нивоу. За проjкте коjи су у развоjу отвара се могућност за међународне копродукциjе. На форуму годишње се окупља око 400 филмских професионалаца из целе Европе. ФЦС jе заступљен као партнер на свим брошурама и у свим програмима форума.
</t>
  </si>
  <si>
    <t>REACT је заједничка развојна иницијатива (Италија, Словенија, Хрватска) коју је 2015. године италијански ФВГ аудиовизуелни фонд. Главни циљ је подстицање међународне копродукције у региону кроз две различите и комплементарне фазе: 1) платформа за обуку у којој професионалци могу развити своје пројекте и упознати потенцијалне копродуценте; 2) шема за финансирање заједничког развоја пројеката, која подразумева подршку дугометражних играних, документарних и кратких анимараних филмова у копродукцији са најмање две земље које учествују у REACT -у. Од 2019. године Србија је уз Словенију, Италију и Хрватску пуноправни члан REACT-а и самим тим српски филмски професионалци  су сада у прилици да похађаjу броjне REACT радионице и да се приjављуjу за програм копродукционог финансирања у склопу поменуте инциjативе. ФЦС би сносио трошкове транспорта за учеснике из Србије а сами учесници би сносили трошкове смештаја.</t>
  </si>
  <si>
    <t>500 ЕUR</t>
  </si>
  <si>
    <t>Акредитације за продуценте</t>
  </si>
  <si>
    <t>CPH:DOX jе званично име међународног фестивала документарних филмова у Копенхагену. Ово jе наjвећи фестивал документарних филмова у Скандинавиjи, и jедан од наjутицаjниjих фестивала документарних филмова у свету. Фокус фестивала jе на независни документарни филм коjи се одликуjе иновативним приступом, као и на експерименталне и хибридне филмове. Паралелно са фестивалом се одржаваjу индустри програми: CPH FORUM, CPH Conference, CPH Academy, CPH LAB i SCIENCE FILM FORUM и други. Имајући у виду веома позитивно искуство из 2019. године, идеја је да се настави сарадња са CPH:DOX фестивалом и у 2020. години. Концепт CPH FORUM-а је јединствен за ову врсту представљања пројеката као и  начин укључивања панелиста који служи за стварање окружења које стварно охрабрујуће делује на ауторе / продуценте који пројекат представљају.</t>
  </si>
  <si>
    <t>FIRST FILMS FIRST</t>
  </si>
  <si>
    <t>FIRST FILMS FIRST jе jеднини свеобухватни, континуални професионални тренинг програм намењен младим редитељима Jугоисточне Европе коjи развиjаjу своjе прве дугометражне игране филмове. Састоjи од 4 модула/радионице, осмишљених тако да омогуће учесницима да развиjу своj први играни филм. Седиште програма jе у Београду, где се одвиjа и наjкомплексниjа радионица. Сви људи коjи су укључени у осмишљавање и вођење програма из наше земље, FFF позиционира Србиjу на значаjно место у регионалним филмским оквирима. Имаjући у виду значаj програма, ФЦС би и наредне године партиципирао у финансиjским трошковима радонице која се одвија у Београду. Средства би као и до сада била утрошена на покривање трошкова смештаjа, путних трошкова и оброка учесника и тутора, хонораре тутора, као и дела трошкова снимања (изнаjмљивање технике за снимање и постпродукциjу).</t>
  </si>
  <si>
    <t>Део трошкова организације радионице</t>
  </si>
  <si>
    <t>1.525.000 RSD</t>
  </si>
  <si>
    <t>КОНКУРСИ - План и програм  2020.</t>
  </si>
  <si>
    <t>МЕЂУНАРОДНA САРАДЊA И ПРОМОЦИЈА  - план и програм 2020.</t>
  </si>
  <si>
    <t>Награда ”Небојша Поповић”</t>
  </si>
  <si>
    <t>Награда младе публике - Young Audience Award European film academy</t>
  </si>
  <si>
    <t>ПРИКАЗ ПЛАНИРАНИХ РАСХОДА ФЦС У 2020.</t>
  </si>
  <si>
    <t>Трошкови реализације радионице</t>
  </si>
  <si>
    <t>MEDIA ДЕСК СРБИЈЕ - план и програм 2020.</t>
  </si>
  <si>
    <t xml:space="preserve">Циљ MEDIA деска јесте да пружи подршку представницима аудиовизуелног и мултимедијалног сектора који желе да обезбеде учешће у потпрограму MEDIA. Потпрограм MEDIA у оквиру програма Кретивна Европа подстиче развој европског аудиовизуелног и мултимедијалног сектора, дајући подршку: развоју, дистрибуцији и промоцији европских играних, анимираних и документарних филмова и телевизијских серија, развоју и промоцији нових медијских садржаја, стручном усавршавању филмских професионалаца, развоју нових технологија и платформи за дистрибуцију аудиовизуелног садржаја, филмским фестивалима и развоју публике.
Кроз консултације, јавне догађаје и едукативне и мрежне активности које организује, MEDIA деск информише о могућностима које пружа MEDIA потпрограм и пружа подршку и савете за конкурисање. Сви догађаји који се планирају у раду деска током 2020. године треба да допринесу развоју аудиовизуелног сектора у Србији са једне стране и промоцији потпрограма MEDIA са друге. Задатак MEDIA деска јесте да промовише потпрограм MEDIA као јединствену прилику за финансиранје развоја аудиовизуелног сектора у земљама чланицама кроз организацијусопствених иницијатива као што су семинари, радионице, инфо дани и тренинзи, промовише, подржава и чествује уи прекограничној сарадњи, али и да учествује у догађајима и активностима који су на међународном нивоу организовани од стране EACEA  и DG CNECT .
Циљеви MEDIA потпрограма су:
- Јачање европског аудиовизуелног и мултимедијалног сектора наглашавајући европски идентитет, наслеђе и културну разноликост;
- Већа присутност европских аудиовизуелних дела на међународном тржишту;
- Јачање и подстицање иновативности и конкурентности европског аудиовизуелног сектора.
Финансирање је доступно у неколико категорија које обухватају: подршку продуцентима за развој иновативних и конкурентних пројеката из области филма, ТВ програма и видео игара, подршку дистрибуцији европских аудиовизуелних дела, развој публике и професионално усавршавање и умрежавање.
У 2020. години MEDIA деск Србије планира да, поред уобичајних активности које подразумевају континуирану пружање информација о MEDIA потпрограму и конкурсима који постоје у оквиру MEDIA потпрограма и асистирања у развоју апликација, организује и инфо дане,  едукативне програме и семинаре који ће бити фокусирани на специфичне проблеме филмске индустрије и аудиовизуелног сектора у Србији и учествује на домаћим, регионалним и интернационалним филмским фестивалима.продаjе и дистрибуциjе, сценариjа, камере, звука, дизаjна сценографиjе, нових технологиjа и анимациjе. </t>
  </si>
  <si>
    <t xml:space="preserve">50.000 RSD x 12 месеци </t>
  </si>
  <si>
    <t>Едукативни догађаји</t>
  </si>
  <si>
    <t>Организација 1 семинара (2 инострана предавача)/1 тренинга (2 предавача)/ 1 предавања (3 предавача)</t>
  </si>
  <si>
    <t>Путни трошкови предавача (7 предавача)</t>
  </si>
  <si>
    <t>350 EUR х 7 предавача</t>
  </si>
  <si>
    <t>Хотелски смештај за предаваче семинара (7 особа х 3 ноћења)</t>
  </si>
  <si>
    <t>90 EUR  x 3  ноћења х 7 особа</t>
  </si>
  <si>
    <t xml:space="preserve">500 EUR x 7 предавача </t>
  </si>
  <si>
    <t>30 EUR  x 7 предавача х 3 дана</t>
  </si>
  <si>
    <t>Освежење за учеснике (5 догађаја)</t>
  </si>
  <si>
    <t xml:space="preserve">190 EUR </t>
  </si>
  <si>
    <t xml:space="preserve">CPH: DOX - промоциjа документарних филмова  </t>
  </si>
  <si>
    <t xml:space="preserve">Чланство у Европској филмској промоцији (European Film Promotion) </t>
  </si>
  <si>
    <t xml:space="preserve">Радионице за документарни филм  </t>
  </si>
  <si>
    <t>FNE - Film New Europe Association</t>
  </si>
  <si>
    <t>Стимулације (гледаност, дистрибутера домаћег филма, учешћа домаћих филмова на страним фестивалима и приказиваштва)</t>
  </si>
  <si>
    <t>Конкурс за стимулацију самостално снимљеног домаћег дугометражног играног филма</t>
  </si>
  <si>
    <t>Смештај за учеснике</t>
  </si>
  <si>
    <t>Филмски центар Србије у сарадњи са Независним Филмским центром - Филмарт из Пожеге стратешки помаже развој филмске критике и критичког промишљања код младих филмских професионалаца, развијањем портала ”Филмоскопија”, који је део веб стране Филмског центра Србије.
”Филмоскопиjа” у свом садржаjу нуди критике домаћих и страних остварења, есеjе коjи пропитуjу феномене у друштву користећи филм или телевизиjу као jедну од главних референци и теориjске огледе који ће у фокусу имати како историjу филма, тако и актуелна остварења и њихов значаj. Поред тога, интервjуи с филмским радницима и значаjним именима у култури, отвориће простор за диjалог и размену мишљења.</t>
  </si>
  <si>
    <t>ФИЛМОСКОПИЈА</t>
  </si>
  <si>
    <t>Организација, уређивање, израда, објављивање и промоција текстова за потребе портала ”Филмоскопија”</t>
  </si>
  <si>
    <t xml:space="preserve">93.000 RSD x 12 месеци </t>
  </si>
  <si>
    <t>40000RSD x 12 месеци</t>
  </si>
  <si>
    <t>ИЗДАВАШТВО- план и програм 2020.</t>
  </si>
  <si>
    <t>Обим страна: 1300 страна</t>
  </si>
  <si>
    <t>Скенирање фотоса, докумената, фрејмова</t>
  </si>
  <si>
    <t>BERN BUDER: СТУДИЈА О САВРЕМЕНОМ СРПСКОМ ФИЛМУ</t>
  </si>
  <si>
    <t>Скенирање визуелног материјала</t>
  </si>
  <si>
    <t>Превод са немачког језика</t>
  </si>
  <si>
    <t>Обим страна: 300</t>
  </si>
  <si>
    <t>220.000 РСД</t>
  </si>
  <si>
    <t>Репрограмирање рата са претходних конкурса</t>
  </si>
  <si>
    <t>Развој пројеката анимираног филма</t>
  </si>
  <si>
    <t>Развој пројеката дугометражног играног и документарног филма</t>
  </si>
  <si>
    <t>Богдан Златић, Драган Јеличић: ЈОВАН ЖИВАНОВИЋ - МОНОГРАФИЈА</t>
  </si>
  <si>
    <t xml:space="preserve">                          Гордан Матић</t>
  </si>
  <si>
    <t xml:space="preserve">600 EUR х 3 догађаја </t>
  </si>
  <si>
    <t>20 EUR x 35 гостију х 3 догађаја</t>
  </si>
  <si>
    <t>600 EUR x 4 догађаја</t>
  </si>
  <si>
    <t>600 EUR x 2 промотивна догађаја</t>
  </si>
  <si>
    <t>500 EUR x 4 промотивна догађаја</t>
  </si>
  <si>
    <t xml:space="preserve">1645 EUR </t>
  </si>
  <si>
    <t>5900 EUR</t>
  </si>
  <si>
    <t>3700 EUR</t>
  </si>
  <si>
    <t>Маја Медић: СРПСКИ ФИЛМСКИ СНИМАТЕЉИ</t>
  </si>
  <si>
    <t>Истраживачки рад</t>
  </si>
  <si>
    <t>3300 EUR</t>
  </si>
  <si>
    <t>2200 EUR</t>
  </si>
  <si>
    <t>Лектура-коректура</t>
  </si>
  <si>
    <t>Дизајн и прелом</t>
  </si>
  <si>
    <t>5150 EUR</t>
  </si>
  <si>
    <t>1800 EUR</t>
  </si>
  <si>
    <t>CHRISTOPHER VOGLER: THE WRITER`S JOURNEY: MYTHIC STRUCTURE FOR STORYTELLERS AND SCREENWRITERS</t>
  </si>
  <si>
    <t>Развој пројеката - Споразум Републике Србије и Републике Француске о кинематографској копродукцији</t>
  </si>
  <si>
    <t xml:space="preserve">Рад на стварању независне биоскопске мреже </t>
  </si>
  <si>
    <t>Филмски центар Србије жели да подстакне мале приказиваче да се удруже у независну биоскопску мрежу како би заједнички развијали филмску културу широм Србије</t>
  </si>
  <si>
    <t>Трошкови реализације</t>
  </si>
  <si>
    <t>БЕОГРАДСКИ МЕЂУНАРОДНИ САЈАМ КЊИГА 2020.</t>
  </si>
  <si>
    <t>Берлинале је уз Фестивал у Кану и Венецији најзначајнији филмски фестивал на свету. Маркет Берлинског фестивала jе циљ и циљана група за све произвођаче, купце и промотере филмова. С обзиром на значаj представљања у Берлину и чињеницу да jе део трошкова покривен плаћањима у претходној години по моделу Early Bird, током јануара 2021. треба платити заостале обавезе, а током септембра 2020. треба платити обавезе за организациjу учешћа на Маркету 2021.</t>
  </si>
  <si>
    <t>ОСКАР - номинациjа и подршка учешћу филма кандидата из Србиjе</t>
  </si>
  <si>
    <t xml:space="preserve">Подршка филму кандидату из Србиjе за награду Оскар за наjбољи филм ван енглеског говорног подручjа. Подразумева израду пропагандног материjала, пројекције, оглашавање у медиjима, путне трошкове представника филма и ангажовање међународног публицисте односно агенциjе за логистику и промоциjу у САД. </t>
  </si>
  <si>
    <t>Укупни трошкови промоције номинованог филма</t>
  </si>
  <si>
    <t>20.000 RSD x 1 особе</t>
  </si>
  <si>
    <t>ПОДРШКА РЕАЛИЗАЦИЈИ ФИЛМА ”ДАРА”</t>
  </si>
  <si>
    <t>Подршка реализациjи филма “Дара”</t>
  </si>
  <si>
    <t>Решење Владе о употреби средстава текуће буџетске резерве 05 броj 401-1042/2020 од 06.02.2020. године.</t>
  </si>
  <si>
    <t xml:space="preserve">Најам штанда и опреме на маркету 2021 </t>
  </si>
  <si>
    <t>30.000 EUR</t>
  </si>
  <si>
    <t>za konkurse</t>
  </si>
  <si>
    <t>medjunarodna</t>
  </si>
  <si>
    <t>izdavaštvo</t>
  </si>
  <si>
    <t>Споразум са Француском у области кинематографије</t>
  </si>
  <si>
    <t>Atelier Varan</t>
  </si>
  <si>
    <t xml:space="preserve">На основу споразума који је Србија потписала са Француском у области кинематографије планирано је да се у Београду одржи радионица за документарне филмове Атеље Варан. Радионица је намењена краткометражним документарним филмовима (10 филмова) који ће проћи кроз радионицу и направити филмове који ће бити српско-француска копродукција. Након завршетка радионице филмови ће бити приказани на многобројним међународним фестивалима. </t>
  </si>
  <si>
    <t>25.000 ЕУР</t>
  </si>
  <si>
    <t>Чланство за 2019. и 2020. годину</t>
  </si>
  <si>
    <t>5.000 ЕУР + 5.000 ЕУР</t>
  </si>
  <si>
    <t>EFAD -  чланство</t>
  </si>
  <si>
    <t>ЕФАД (удружење директора европских филмских агенција) - окупљају директоре националних филмских фондова европских земаља. 35 чланица ЕФАД-а су државни ограни или институције повезане са владом, задужене за национално финансирање аудио-визуелног сектора и са одговорношћу да саветују или регулишу све аспекте аудио-визуелне политике. ФЦС је пуноправни члан ЕФАД-а од 2019. године.</t>
  </si>
  <si>
    <t>Филмски центар Србије током 2020. године намерава да распише конкурсе у 21 конкурсних категорија. Неке од конкурсних категорија биће расписане и два пута у току године. Наставља се са расписивањем конкурса у категоријама за националну тему и комерцијални репертоарски филм. Први пут, у току 2020. биће расписан Конкурс за стимулацију самостално снимљеног домаћег дугометражног играног филма намењен продуцентима који су сопственим средствима снимили дугометражни играни филм. Такође по први пут у току 2020. године биће расписан конкурс за Развој пројеката,  а према Споразуму Републике Србије и Републике Француске о кинематографској копродукцији. Почев од 2017. године, а по налогу Државне ревизије, Филмски центар Србије уплаћује средства добитницима на рачуне отворене код Управе за трезор. За све конкурсне категорије, осим дугметражног играног филма, уплаћују се комплетна средства. Начин финансирања дугометражних играних филмова подразумева вишегодишње планирање средстава.</t>
  </si>
  <si>
    <t>1.200 EUR</t>
  </si>
  <si>
    <t>Поклони партнерима</t>
  </si>
  <si>
    <t>250.000 РСД</t>
  </si>
  <si>
    <t>123.000 РСД</t>
  </si>
  <si>
    <t>Oглашавање</t>
  </si>
  <si>
    <t>3000 EUR</t>
  </si>
  <si>
    <t>1050 EUR</t>
  </si>
  <si>
    <t>860 EUR</t>
  </si>
  <si>
    <t>Занатске радионице за неформално образовање</t>
  </si>
  <si>
    <t>Одржавање радионица за преквалификацију и дошколовавање суфицитарних кадрова у кинематографији</t>
  </si>
  <si>
    <t>Укупни трошкови организовања радионица</t>
  </si>
  <si>
    <t>ИЗМЕНЕ ПЛАНА И ПРОГРАМА ЗА 2020. ГОДИНУ</t>
  </si>
  <si>
    <t>%</t>
  </si>
  <si>
    <t>ТОТАЛ ПРОГРАМИ, РЕДОВНА ДЕЛАТНОСТ И ИНВЕСТИЦИЈЕ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</si>
</sst>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 &quot;RSD&quot;_);[Red]\(#,##0\ &quot;RSD&quot;\)"/>
  </numFmts>
  <fonts count="14"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name val="Arial Narrow"/>
      <family val="2"/>
    </font>
    <font>
      <b/>
      <sz val="12"/>
      <name val="Arial Narrow"/>
      <family val="2"/>
    </font>
    <font>
      <sz val="12"/>
      <color theme="1"/>
      <name val="Calibri"/>
      <family val="2"/>
      <scheme val="minor"/>
    </font>
    <font>
      <sz val="10"/>
      <name val="Arial"/>
      <family val="2"/>
    </font>
    <font>
      <b/>
      <sz val="14"/>
      <name val="Arial Narrow"/>
      <family val="2"/>
    </font>
    <font>
      <sz val="12"/>
      <color rgb="FF9C0006"/>
      <name val="Calibri"/>
      <family val="2"/>
      <scheme val="minor"/>
    </font>
    <font>
      <b/>
      <sz val="13"/>
      <name val="Arial Narrow"/>
      <family val="2"/>
    </font>
    <font>
      <sz val="12"/>
      <color indexed="8"/>
      <name val="Arial Narrow"/>
      <family val="2"/>
    </font>
    <font>
      <b/>
      <sz val="12"/>
      <color indexed="8"/>
      <name val="Arial Narrow"/>
      <family val="2"/>
    </font>
    <font>
      <b/>
      <sz val="12"/>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C7CE"/>
      </patternFill>
    </fill>
    <fill>
      <patternFill patternType="solid">
        <fgColor theme="0"/>
        <bgColor indexed="64"/>
      </patternFill>
    </fill>
  </fills>
  <borders count="1">
    <border>
      <left/>
      <right/>
      <top/>
      <bottom/>
      <diagonal/>
    </border>
  </borders>
  <cellStyleXfs count="86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6" fillId="0" borderId="0" applyFont="0" applyFill="0" applyBorder="0" applyAlignment="0" applyProtection="0"/>
    <xf numFmtId="0" fontId="7" fillId="0" borderId="0"/>
    <xf numFmtId="0" fontId="7" fillId="0" borderId="0"/>
    <xf numFmtId="0" fontId="9" fillId="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8">
    <xf numFmtId="0" fontId="0" fillId="0" borderId="0" xfId="0"/>
    <xf numFmtId="0" fontId="5" fillId="0" borderId="0" xfId="0" applyFont="1" applyFill="1" applyBorder="1" applyAlignment="1">
      <alignment horizontal="right" vertical="top" wrapText="1"/>
    </xf>
    <xf numFmtId="0" fontId="5" fillId="0" borderId="0" xfId="0" applyFont="1" applyFill="1" applyBorder="1" applyAlignment="1">
      <alignment horizontal="right" vertical="center" wrapText="1"/>
    </xf>
    <xf numFmtId="0" fontId="4" fillId="0" borderId="0" xfId="0" applyFont="1" applyAlignment="1">
      <alignment vertical="center" wrapText="1"/>
    </xf>
    <xf numFmtId="4" fontId="4" fillId="0" borderId="0" xfId="0" applyNumberFormat="1" applyFont="1" applyAlignment="1">
      <alignment horizontal="right" vertical="center" wrapText="1"/>
    </xf>
    <xf numFmtId="4" fontId="5" fillId="0" borderId="0" xfId="0" applyNumberFormat="1" applyFont="1" applyAlignment="1">
      <alignment horizontal="right" vertical="center" wrapText="1"/>
    </xf>
    <xf numFmtId="4" fontId="4" fillId="0" borderId="0" xfId="0" applyNumberFormat="1" applyFont="1" applyAlignment="1">
      <alignment wrapText="1"/>
    </xf>
    <xf numFmtId="3" fontId="4" fillId="0" borderId="0" xfId="0" applyNumberFormat="1" applyFont="1" applyAlignment="1">
      <alignment wrapText="1"/>
    </xf>
    <xf numFmtId="4" fontId="5" fillId="0" borderId="0" xfId="0" applyNumberFormat="1" applyFont="1" applyAlignment="1">
      <alignment wrapText="1"/>
    </xf>
    <xf numFmtId="0" fontId="5" fillId="0" borderId="0" xfId="0" applyFont="1" applyAlignment="1">
      <alignment horizontal="right" vertical="top" wrapText="1"/>
    </xf>
    <xf numFmtId="4" fontId="4" fillId="0" borderId="0" xfId="0" applyNumberFormat="1" applyFont="1" applyAlignment="1">
      <alignment vertical="center" wrapText="1"/>
    </xf>
    <xf numFmtId="3" fontId="5" fillId="0" borderId="0" xfId="0" applyNumberFormat="1" applyFont="1" applyAlignment="1">
      <alignment horizontal="right" vertical="center" wrapText="1"/>
    </xf>
    <xf numFmtId="4" fontId="4" fillId="0" borderId="0" xfId="0" applyNumberFormat="1" applyFont="1" applyFill="1" applyAlignment="1">
      <alignment horizontal="right" vertical="center" wrapText="1"/>
    </xf>
    <xf numFmtId="0" fontId="4" fillId="0" borderId="0" xfId="0" applyFont="1" applyFill="1" applyAlignment="1">
      <alignment vertical="center" wrapText="1"/>
    </xf>
    <xf numFmtId="4" fontId="4" fillId="0" borderId="0" xfId="0" applyNumberFormat="1" applyFont="1" applyFill="1" applyAlignment="1">
      <alignment wrapText="1"/>
    </xf>
    <xf numFmtId="0" fontId="4" fillId="0" borderId="0" xfId="0" applyFont="1" applyFill="1" applyAlignment="1">
      <alignment wrapText="1"/>
    </xf>
    <xf numFmtId="4" fontId="5" fillId="0" borderId="0" xfId="0" applyNumberFormat="1" applyFont="1" applyFill="1" applyAlignment="1">
      <alignment horizontal="right" vertical="center" wrapText="1"/>
    </xf>
    <xf numFmtId="0" fontId="5" fillId="0" borderId="0" xfId="0" applyFont="1" applyAlignment="1">
      <alignment horizontal="right" vertical="center" wrapText="1"/>
    </xf>
    <xf numFmtId="0" fontId="5" fillId="0" borderId="0" xfId="0" applyFont="1" applyFill="1" applyAlignment="1">
      <alignment horizontal="right" vertical="center" wrapText="1"/>
    </xf>
    <xf numFmtId="0" fontId="5" fillId="0" borderId="0" xfId="0" applyFont="1" applyAlignment="1">
      <alignment wrapText="1"/>
    </xf>
    <xf numFmtId="4" fontId="4" fillId="0" borderId="0" xfId="0" applyNumberFormat="1" applyFont="1" applyFill="1" applyBorder="1" applyAlignment="1">
      <alignment wrapText="1"/>
    </xf>
    <xf numFmtId="0" fontId="5" fillId="0" borderId="0" xfId="0" applyFont="1" applyAlignment="1">
      <alignment horizontal="left" vertical="top" wrapText="1"/>
    </xf>
    <xf numFmtId="3" fontId="4" fillId="0" borderId="0" xfId="0" applyNumberFormat="1" applyFont="1" applyAlignment="1">
      <alignment horizontal="right" vertical="center" wrapText="1"/>
    </xf>
    <xf numFmtId="4" fontId="4" fillId="0" borderId="0" xfId="0" applyNumberFormat="1" applyFont="1" applyFill="1" applyAlignment="1">
      <alignment vertical="center" wrapText="1"/>
    </xf>
    <xf numFmtId="4" fontId="5" fillId="0" borderId="0" xfId="0" applyNumberFormat="1" applyFont="1" applyFill="1" applyAlignment="1">
      <alignment vertical="top" wrapText="1"/>
    </xf>
    <xf numFmtId="4" fontId="4" fillId="0" borderId="0" xfId="0" applyNumberFormat="1" applyFont="1"/>
    <xf numFmtId="4" fontId="5" fillId="0" borderId="0" xfId="0" applyNumberFormat="1" applyFont="1" applyFill="1" applyAlignment="1">
      <alignment vertical="center" wrapText="1"/>
    </xf>
    <xf numFmtId="0" fontId="5" fillId="4" borderId="0" xfId="0" applyFont="1" applyFill="1" applyAlignment="1">
      <alignment horizontal="right" wrapText="1"/>
    </xf>
    <xf numFmtId="4" fontId="4" fillId="4" borderId="0" xfId="0" applyNumberFormat="1" applyFont="1" applyFill="1" applyAlignment="1">
      <alignment wrapText="1"/>
    </xf>
    <xf numFmtId="4" fontId="5" fillId="4" borderId="0" xfId="0" applyNumberFormat="1" applyFont="1" applyFill="1" applyAlignment="1">
      <alignment wrapText="1"/>
    </xf>
    <xf numFmtId="0" fontId="5" fillId="0" borderId="0" xfId="0" applyFont="1" applyAlignment="1">
      <alignment horizontal="right" vertical="center"/>
    </xf>
    <xf numFmtId="0" fontId="5" fillId="2" borderId="0" xfId="0" applyFont="1" applyFill="1" applyAlignment="1">
      <alignment horizontal="right" vertical="center" wrapText="1"/>
    </xf>
    <xf numFmtId="0" fontId="5" fillId="2" borderId="0" xfId="0" applyFont="1" applyFill="1" applyAlignment="1">
      <alignment vertical="center" wrapText="1"/>
    </xf>
    <xf numFmtId="4" fontId="4" fillId="2" borderId="0" xfId="0" applyNumberFormat="1" applyFont="1" applyFill="1" applyAlignment="1">
      <alignment vertical="center"/>
    </xf>
    <xf numFmtId="4" fontId="5" fillId="2" borderId="0" xfId="0" applyNumberFormat="1" applyFont="1" applyFill="1" applyAlignment="1">
      <alignment vertical="center" wrapText="1"/>
    </xf>
    <xf numFmtId="4" fontId="4" fillId="4" borderId="0" xfId="0" applyNumberFormat="1" applyFont="1" applyFill="1"/>
    <xf numFmtId="0" fontId="5" fillId="3" borderId="0" xfId="0" applyFont="1" applyFill="1" applyAlignment="1">
      <alignment horizontal="right" vertical="center" wrapText="1"/>
    </xf>
    <xf numFmtId="0" fontId="5" fillId="0" borderId="0" xfId="0" applyFont="1"/>
    <xf numFmtId="4" fontId="4" fillId="0" borderId="0" xfId="460" applyNumberFormat="1" applyFont="1" applyFill="1" applyAlignment="1">
      <alignment horizontal="right" vertical="center" wrapText="1"/>
    </xf>
    <xf numFmtId="0" fontId="4" fillId="0" borderId="0" xfId="460" applyFont="1" applyFill="1" applyAlignment="1">
      <alignment vertical="center"/>
    </xf>
    <xf numFmtId="0" fontId="4" fillId="0" borderId="0" xfId="460" applyFont="1" applyFill="1" applyAlignment="1">
      <alignment vertical="center" wrapText="1"/>
    </xf>
    <xf numFmtId="4" fontId="4" fillId="3" borderId="0" xfId="0" applyNumberFormat="1" applyFont="1" applyFill="1"/>
    <xf numFmtId="0" fontId="10" fillId="0" borderId="0" xfId="0" applyFont="1" applyFill="1" applyAlignment="1">
      <alignment horizontal="right" vertical="center"/>
    </xf>
    <xf numFmtId="4" fontId="10" fillId="0" borderId="0" xfId="458" applyNumberFormat="1" applyFont="1" applyFill="1" applyBorder="1" applyAlignment="1">
      <alignment vertical="center"/>
    </xf>
    <xf numFmtId="0" fontId="5" fillId="0" borderId="0" xfId="0" applyFont="1" applyFill="1" applyBorder="1" applyAlignment="1"/>
    <xf numFmtId="4" fontId="4" fillId="0" borderId="0" xfId="0" applyNumberFormat="1" applyFont="1" applyFill="1" applyBorder="1" applyAlignment="1">
      <alignment horizontal="left"/>
    </xf>
    <xf numFmtId="4" fontId="4" fillId="0" borderId="0" xfId="0" applyNumberFormat="1" applyFont="1" applyFill="1" applyBorder="1" applyAlignment="1"/>
    <xf numFmtId="0" fontId="4" fillId="0" borderId="0" xfId="0" applyFont="1" applyFill="1" applyBorder="1" applyAlignment="1"/>
    <xf numFmtId="0" fontId="5" fillId="0" borderId="0" xfId="0" applyFont="1" applyFill="1" applyAlignment="1">
      <alignment horizontal="left" vertical="center"/>
    </xf>
    <xf numFmtId="4" fontId="5" fillId="0" borderId="0" xfId="0" applyNumberFormat="1" applyFont="1" applyFill="1"/>
    <xf numFmtId="4" fontId="4" fillId="0" borderId="0" xfId="0" applyNumberFormat="1" applyFont="1" applyFill="1"/>
    <xf numFmtId="0" fontId="5" fillId="3" borderId="0" xfId="0" applyFont="1" applyFill="1" applyAlignment="1">
      <alignment horizontal="left" vertical="center"/>
    </xf>
    <xf numFmtId="4" fontId="5" fillId="3" borderId="0" xfId="0" applyNumberFormat="1" applyFont="1" applyFill="1"/>
    <xf numFmtId="0" fontId="8" fillId="0" borderId="0" xfId="0" applyFont="1" applyFill="1" applyAlignment="1">
      <alignment horizontal="right" vertical="center"/>
    </xf>
    <xf numFmtId="4" fontId="8" fillId="0" borderId="0" xfId="0" applyNumberFormat="1" applyFont="1" applyFill="1"/>
    <xf numFmtId="4" fontId="5" fillId="0" borderId="0" xfId="457" applyNumberFormat="1" applyFont="1"/>
    <xf numFmtId="0" fontId="4" fillId="0" borderId="0" xfId="0" applyFont="1" applyAlignment="1">
      <alignment horizontal="center" wrapText="1"/>
    </xf>
    <xf numFmtId="0" fontId="5" fillId="0" borderId="0" xfId="0" applyFont="1" applyFill="1" applyAlignment="1">
      <alignment vertical="center" wrapText="1"/>
    </xf>
    <xf numFmtId="4" fontId="5" fillId="0" borderId="0" xfId="0" applyNumberFormat="1" applyFont="1" applyAlignment="1">
      <alignment vertical="center" wrapText="1"/>
    </xf>
    <xf numFmtId="0" fontId="8" fillId="0" borderId="0" xfId="0" applyFont="1" applyAlignment="1"/>
    <xf numFmtId="4" fontId="4" fillId="2" borderId="0" xfId="0" applyNumberFormat="1" applyFont="1" applyFill="1" applyAlignment="1">
      <alignment vertical="center" wrapText="1"/>
    </xf>
    <xf numFmtId="0" fontId="5" fillId="3" borderId="0" xfId="0" applyFont="1" applyFill="1" applyAlignment="1">
      <alignment vertical="center" wrapText="1"/>
    </xf>
    <xf numFmtId="4" fontId="4" fillId="3" borderId="0" xfId="0" applyNumberFormat="1" applyFont="1" applyFill="1" applyAlignment="1">
      <alignment vertical="center" wrapText="1"/>
    </xf>
    <xf numFmtId="4" fontId="5" fillId="3" borderId="0" xfId="0" applyNumberFormat="1" applyFont="1" applyFill="1" applyAlignment="1">
      <alignment vertical="top" wrapText="1"/>
    </xf>
    <xf numFmtId="3" fontId="0" fillId="0" borderId="0" xfId="0" applyNumberFormat="1"/>
    <xf numFmtId="3" fontId="4" fillId="0" borderId="0" xfId="0" applyNumberFormat="1" applyFont="1" applyFill="1" applyAlignment="1">
      <alignment horizontal="right" vertical="center" wrapText="1"/>
    </xf>
    <xf numFmtId="3" fontId="4" fillId="0" borderId="0" xfId="0" applyNumberFormat="1" applyFont="1" applyFill="1" applyAlignment="1">
      <alignment wrapText="1"/>
    </xf>
    <xf numFmtId="0" fontId="11" fillId="0" borderId="0" xfId="0" applyFont="1" applyFill="1" applyAlignment="1">
      <alignment wrapText="1"/>
    </xf>
    <xf numFmtId="4" fontId="11" fillId="0" borderId="0" xfId="0" applyNumberFormat="1" applyFont="1" applyFill="1" applyAlignment="1">
      <alignment wrapText="1"/>
    </xf>
    <xf numFmtId="0" fontId="12" fillId="0" borderId="0" xfId="0" applyFont="1" applyFill="1" applyAlignment="1">
      <alignment horizontal="right" vertical="center" wrapText="1"/>
    </xf>
    <xf numFmtId="4" fontId="12" fillId="0" borderId="0" xfId="0" applyNumberFormat="1" applyFont="1" applyFill="1" applyAlignment="1">
      <alignment horizontal="right" vertical="center" wrapText="1"/>
    </xf>
    <xf numFmtId="0" fontId="4" fillId="0" borderId="0" xfId="0" applyFont="1" applyFill="1"/>
    <xf numFmtId="0" fontId="4" fillId="0" borderId="0" xfId="0" applyFont="1" applyFill="1" applyAlignment="1">
      <alignment vertical="center"/>
    </xf>
    <xf numFmtId="0" fontId="5" fillId="0" borderId="0" xfId="0" applyFont="1" applyFill="1"/>
    <xf numFmtId="3" fontId="5" fillId="0" borderId="0" xfId="0" applyNumberFormat="1" applyFont="1" applyFill="1" applyAlignment="1">
      <alignment horizontal="right" vertical="center" wrapText="1"/>
    </xf>
    <xf numFmtId="4" fontId="4" fillId="0" borderId="0" xfId="0" applyNumberFormat="1" applyFont="1" applyFill="1" applyAlignment="1">
      <alignment vertical="center"/>
    </xf>
    <xf numFmtId="0" fontId="10" fillId="0" borderId="0" xfId="0" applyFont="1" applyFill="1" applyAlignment="1">
      <alignment wrapText="1"/>
    </xf>
    <xf numFmtId="0" fontId="4" fillId="6" borderId="0" xfId="0" applyFont="1" applyFill="1"/>
    <xf numFmtId="0" fontId="5" fillId="6" borderId="0" xfId="0" applyFont="1" applyFill="1" applyAlignment="1">
      <alignment horizontal="center" vertical="top" wrapText="1"/>
    </xf>
    <xf numFmtId="0" fontId="5" fillId="3" borderId="0" xfId="0" applyFont="1" applyFill="1" applyAlignment="1">
      <alignment horizontal="center" vertical="top" wrapText="1"/>
    </xf>
    <xf numFmtId="0" fontId="5" fillId="6" borderId="0" xfId="0" applyFont="1" applyFill="1" applyAlignment="1">
      <alignment horizontal="left" vertical="top" wrapText="1"/>
    </xf>
    <xf numFmtId="0" fontId="5" fillId="0" borderId="0" xfId="0" applyFont="1" applyFill="1" applyAlignment="1">
      <alignment vertical="center" wrapText="1"/>
    </xf>
    <xf numFmtId="0" fontId="4" fillId="0" borderId="0" xfId="0" applyFont="1" applyAlignment="1">
      <alignment wrapText="1"/>
    </xf>
    <xf numFmtId="0" fontId="5" fillId="0" borderId="0" xfId="0" applyFont="1" applyFill="1" applyAlignment="1">
      <alignment horizontal="right" vertical="center"/>
    </xf>
    <xf numFmtId="4" fontId="5" fillId="0" borderId="0" xfId="0" applyNumberFormat="1" applyFont="1"/>
    <xf numFmtId="3" fontId="4" fillId="0" borderId="0" xfId="0" applyNumberFormat="1" applyFont="1" applyAlignment="1">
      <alignment vertical="center" wrapText="1"/>
    </xf>
    <xf numFmtId="4" fontId="13" fillId="0" borderId="0" xfId="0" applyNumberFormat="1" applyFont="1"/>
    <xf numFmtId="0" fontId="5"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xf>
    <xf numFmtId="0" fontId="4" fillId="0" borderId="0" xfId="0" applyFont="1"/>
    <xf numFmtId="3" fontId="4" fillId="0" borderId="0" xfId="0" applyNumberFormat="1" applyFont="1" applyFill="1" applyAlignment="1">
      <alignment vertical="center" wrapText="1"/>
    </xf>
    <xf numFmtId="164" fontId="4" fillId="0" borderId="0" xfId="0" applyNumberFormat="1" applyFont="1" applyAlignment="1">
      <alignment horizontal="left" vertical="center" wrapText="1"/>
    </xf>
    <xf numFmtId="0" fontId="4" fillId="0" borderId="0" xfId="0" applyFont="1" applyFill="1" applyAlignment="1">
      <alignment horizontal="left" vertical="top" wrapText="1"/>
    </xf>
    <xf numFmtId="0" fontId="5" fillId="6" borderId="0" xfId="0" applyFont="1" applyFill="1" applyAlignment="1">
      <alignment vertical="center" wrapText="1"/>
    </xf>
    <xf numFmtId="4" fontId="4" fillId="0" borderId="0" xfId="0" applyNumberFormat="1" applyFont="1" applyFill="1" applyAlignment="1">
      <alignment horizontal="right" vertical="top" wrapText="1"/>
    </xf>
    <xf numFmtId="0" fontId="5" fillId="0" borderId="0" xfId="0" applyFont="1" applyFill="1" applyAlignment="1">
      <alignment horizontal="center" vertical="top" wrapText="1"/>
    </xf>
    <xf numFmtId="3" fontId="4" fillId="0" borderId="0" xfId="0" applyNumberFormat="1" applyFont="1" applyAlignment="1">
      <alignment horizontal="left" wrapText="1"/>
    </xf>
    <xf numFmtId="3" fontId="4" fillId="0" borderId="0" xfId="0" applyNumberFormat="1" applyFont="1" applyFill="1" applyAlignment="1">
      <alignment horizontal="left" vertical="top" wrapText="1"/>
    </xf>
    <xf numFmtId="164" fontId="4" fillId="0" borderId="0" xfId="0" applyNumberFormat="1" applyFont="1" applyFill="1" applyAlignment="1">
      <alignment horizontal="left" vertical="center" wrapText="1"/>
    </xf>
    <xf numFmtId="4" fontId="4" fillId="0" borderId="0" xfId="0" quotePrefix="1" applyNumberFormat="1" applyFont="1" applyFill="1" applyAlignment="1">
      <alignment horizontal="right" vertical="center" wrapText="1"/>
    </xf>
    <xf numFmtId="3" fontId="5" fillId="0" borderId="0" xfId="458" applyNumberFormat="1" applyFont="1" applyFill="1" applyBorder="1" applyAlignment="1">
      <alignment horizontal="left" vertical="center"/>
    </xf>
    <xf numFmtId="49" fontId="5" fillId="0" borderId="0" xfId="458" applyNumberFormat="1" applyFont="1" applyFill="1" applyBorder="1" applyAlignment="1">
      <alignment horizontal="center" vertical="center" wrapText="1"/>
    </xf>
    <xf numFmtId="3" fontId="5" fillId="0" borderId="0" xfId="458" applyNumberFormat="1" applyFont="1" applyFill="1" applyBorder="1" applyAlignment="1">
      <alignment horizontal="center" vertical="center"/>
    </xf>
    <xf numFmtId="3" fontId="5" fillId="0" borderId="0" xfId="458" applyNumberFormat="1" applyFont="1" applyFill="1" applyBorder="1" applyAlignment="1">
      <alignment horizontal="center" vertical="center" wrapText="1"/>
    </xf>
    <xf numFmtId="3" fontId="5" fillId="0" borderId="0" xfId="458" applyNumberFormat="1" applyFont="1" applyFill="1" applyBorder="1" applyAlignment="1">
      <alignment vertical="center" wrapText="1"/>
    </xf>
    <xf numFmtId="3" fontId="5" fillId="0" borderId="0" xfId="459" applyNumberFormat="1" applyFont="1" applyFill="1" applyBorder="1" applyAlignment="1">
      <alignment vertical="center"/>
    </xf>
    <xf numFmtId="0" fontId="4" fillId="0" borderId="0" xfId="458" applyFont="1" applyFill="1" applyBorder="1" applyAlignment="1">
      <alignment horizontal="left" vertical="center" wrapText="1"/>
    </xf>
    <xf numFmtId="4" fontId="4" fillId="0" borderId="0" xfId="459" applyNumberFormat="1" applyFont="1" applyFill="1" applyBorder="1" applyAlignment="1" applyProtection="1">
      <alignment vertical="center"/>
      <protection locked="0"/>
    </xf>
    <xf numFmtId="4" fontId="5" fillId="0" borderId="0" xfId="459" applyNumberFormat="1" applyFont="1" applyFill="1" applyBorder="1" applyAlignment="1">
      <alignment vertical="center"/>
    </xf>
    <xf numFmtId="0" fontId="4" fillId="0" borderId="0" xfId="458" applyFont="1" applyFill="1" applyBorder="1" applyAlignment="1">
      <alignment vertical="center" wrapText="1"/>
    </xf>
    <xf numFmtId="0" fontId="5" fillId="0" borderId="0" xfId="458" applyFont="1" applyFill="1" applyBorder="1" applyAlignment="1">
      <alignment vertical="center"/>
    </xf>
    <xf numFmtId="0" fontId="4" fillId="0" borderId="0" xfId="458" applyFont="1" applyFill="1" applyBorder="1" applyAlignment="1">
      <alignment vertical="center"/>
    </xf>
    <xf numFmtId="4" fontId="5" fillId="0" borderId="0" xfId="459" applyNumberFormat="1" applyFont="1" applyFill="1" applyBorder="1" applyAlignment="1" applyProtection="1">
      <alignment vertical="center"/>
    </xf>
    <xf numFmtId="0" fontId="5" fillId="0" borderId="0" xfId="458" applyFont="1" applyFill="1" applyBorder="1" applyAlignment="1">
      <alignment vertical="center" wrapText="1"/>
    </xf>
    <xf numFmtId="0" fontId="4" fillId="3" borderId="0" xfId="458" applyFont="1" applyFill="1" applyBorder="1" applyAlignment="1">
      <alignment vertical="center" wrapText="1"/>
    </xf>
    <xf numFmtId="4" fontId="4" fillId="3" borderId="0" xfId="459" applyNumberFormat="1" applyFont="1" applyFill="1" applyBorder="1" applyAlignment="1" applyProtection="1">
      <alignment vertical="center"/>
      <protection locked="0"/>
    </xf>
    <xf numFmtId="0" fontId="4" fillId="0" borderId="0" xfId="0" applyFont="1"/>
    <xf numFmtId="0" fontId="4" fillId="0" borderId="0" xfId="0" applyFont="1"/>
    <xf numFmtId="0" fontId="5" fillId="0" borderId="0" xfId="0" applyFont="1" applyAlignment="1">
      <alignment vertical="center"/>
    </xf>
    <xf numFmtId="0" fontId="4" fillId="0" borderId="0" xfId="0" applyFont="1" applyAlignment="1">
      <alignment horizontal="left" vertical="top" wrapText="1"/>
    </xf>
    <xf numFmtId="0" fontId="4" fillId="3" borderId="0" xfId="0" applyFont="1" applyFill="1"/>
    <xf numFmtId="4" fontId="4" fillId="0" borderId="0" xfId="0" applyNumberFormat="1" applyFont="1" applyAlignment="1">
      <alignment horizontal="right" vertical="top" wrapText="1"/>
    </xf>
    <xf numFmtId="4" fontId="4" fillId="0" borderId="0" xfId="0" applyNumberFormat="1" applyFont="1" applyAlignment="1">
      <alignment horizontal="left"/>
    </xf>
    <xf numFmtId="4" fontId="5" fillId="0" borderId="0" xfId="0" applyNumberFormat="1" applyFont="1" applyAlignment="1">
      <alignment horizontal="right"/>
    </xf>
    <xf numFmtId="4" fontId="4" fillId="0" borderId="0" xfId="0" applyNumberFormat="1" applyFont="1" applyAlignment="1">
      <alignment horizontal="right"/>
    </xf>
    <xf numFmtId="0" fontId="5" fillId="0" borderId="0" xfId="0" applyFont="1" applyAlignment="1">
      <alignment horizontal="left" vertical="center"/>
    </xf>
    <xf numFmtId="0" fontId="8" fillId="0" borderId="0" xfId="0" applyFont="1" applyAlignment="1">
      <alignment horizontal="left" vertical="center"/>
    </xf>
    <xf numFmtId="0" fontId="4" fillId="2" borderId="0" xfId="0" applyFont="1" applyFill="1" applyAlignment="1">
      <alignment horizontal="left" vertical="top" wrapText="1"/>
    </xf>
    <xf numFmtId="0" fontId="4" fillId="2" borderId="0" xfId="0" applyFont="1" applyFill="1" applyAlignment="1">
      <alignment vertical="top" wrapText="1"/>
    </xf>
    <xf numFmtId="0" fontId="4" fillId="3" borderId="0" xfId="0" applyFont="1" applyFill="1" applyAlignment="1">
      <alignment horizontal="left" vertical="top" wrapText="1"/>
    </xf>
    <xf numFmtId="0" fontId="4" fillId="3" borderId="0" xfId="0" applyFont="1" applyFill="1" applyAlignment="1">
      <alignment horizontal="center"/>
    </xf>
    <xf numFmtId="3" fontId="5" fillId="3" borderId="0" xfId="0" applyNumberFormat="1" applyFont="1" applyFill="1" applyAlignment="1">
      <alignment horizontal="center" vertical="center" wrapText="1"/>
    </xf>
    <xf numFmtId="0" fontId="5" fillId="3" borderId="0" xfId="0" applyFont="1" applyFill="1" applyAlignment="1">
      <alignment horizontal="center" vertical="center" wrapText="1"/>
    </xf>
    <xf numFmtId="0" fontId="4" fillId="0" borderId="0" xfId="0" applyFont="1" applyFill="1" applyAlignment="1">
      <alignment vertical="top"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applyFill="1" applyAlignment="1">
      <alignment vertical="center"/>
    </xf>
    <xf numFmtId="0" fontId="4" fillId="3" borderId="0" xfId="0" applyFont="1" applyFill="1" applyAlignment="1" applyProtection="1">
      <alignment vertical="top" wrapText="1"/>
      <protection locked="0"/>
    </xf>
    <xf numFmtId="0" fontId="4" fillId="3" borderId="0" xfId="0" applyFont="1" applyFill="1" applyAlignment="1">
      <alignment horizontal="left" vertical="center" wrapText="1"/>
    </xf>
    <xf numFmtId="0" fontId="8" fillId="0" borderId="0" xfId="0" applyFont="1" applyAlignment="1">
      <alignment horizontal="center"/>
    </xf>
    <xf numFmtId="0" fontId="4" fillId="2" borderId="0" xfId="0" applyFont="1" applyFill="1" applyAlignment="1">
      <alignment horizontal="left" vertical="center" wrapText="1"/>
    </xf>
    <xf numFmtId="0" fontId="4" fillId="3" borderId="0" xfId="0" applyFont="1" applyFill="1" applyAlignment="1">
      <alignment vertical="top" wrapText="1"/>
    </xf>
  </cellXfs>
  <cellStyles count="860">
    <cellStyle name="Bad" xfId="460" builtinId="27"/>
    <cellStyle name="Comma" xfId="457"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Normal" xfId="0" builtinId="0"/>
    <cellStyle name="Normal_1" xfId="459" xr:uid="{00000000-0005-0000-0000-00005A030000}"/>
    <cellStyle name="Normal_UNOS08ust" xfId="458" xr:uid="{00000000-0005-0000-0000-00005B03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388"/>
  <sheetViews>
    <sheetView tabSelected="1" view="pageBreakPreview" topLeftCell="A372" zoomScale="130" zoomScaleNormal="130" zoomScaleSheetLayoutView="130" zoomScalePageLayoutView="130" workbookViewId="0">
      <selection activeCell="B7" sqref="B7"/>
    </sheetView>
  </sheetViews>
  <sheetFormatPr baseColWidth="10" defaultColWidth="8.6640625" defaultRowHeight="16" x14ac:dyDescent="0.2"/>
  <cols>
    <col min="1" max="1" width="94.1640625" style="91" customWidth="1"/>
    <col min="2" max="2" width="43.1640625" style="82" customWidth="1"/>
    <col min="3" max="3" width="13.5" style="25" customWidth="1"/>
    <col min="4" max="4" width="23.1640625" style="25" customWidth="1"/>
    <col min="5" max="5" width="14.6640625" style="91" hidden="1" customWidth="1"/>
    <col min="6" max="6" width="9" style="91" hidden="1" customWidth="1"/>
    <col min="7" max="7" width="0.5" style="91" hidden="1" customWidth="1"/>
    <col min="8" max="9" width="9" style="91" hidden="1" customWidth="1"/>
    <col min="10" max="16384" width="8.6640625" style="91"/>
  </cols>
  <sheetData>
    <row r="1" spans="1:13" ht="18" x14ac:dyDescent="0.2">
      <c r="A1" s="145" t="s">
        <v>161</v>
      </c>
      <c r="B1" s="145"/>
      <c r="C1" s="145"/>
    </row>
    <row r="2" spans="1:13" ht="18" x14ac:dyDescent="0.2">
      <c r="A2" s="59"/>
      <c r="B2" s="59"/>
      <c r="C2" s="59"/>
    </row>
    <row r="3" spans="1:13" ht="18" x14ac:dyDescent="0.2">
      <c r="A3" s="145" t="s">
        <v>342</v>
      </c>
      <c r="B3" s="145"/>
      <c r="C3" s="145"/>
    </row>
    <row r="4" spans="1:13" ht="18" x14ac:dyDescent="0.2">
      <c r="A4" s="59"/>
      <c r="B4" s="59"/>
      <c r="C4" s="59"/>
    </row>
    <row r="5" spans="1:13" s="123" customFormat="1" x14ac:dyDescent="0.2">
      <c r="A5" s="37" t="s">
        <v>247</v>
      </c>
      <c r="B5" s="128"/>
      <c r="C5" s="25"/>
      <c r="D5" s="25"/>
    </row>
    <row r="6" spans="1:13" s="123" customFormat="1" x14ac:dyDescent="0.2">
      <c r="B6" s="129" t="s">
        <v>174</v>
      </c>
      <c r="C6" s="129" t="s">
        <v>343</v>
      </c>
      <c r="D6" s="25"/>
    </row>
    <row r="7" spans="1:13" s="123" customFormat="1" x14ac:dyDescent="0.2">
      <c r="B7" s="49"/>
      <c r="C7" s="130"/>
      <c r="D7" s="25"/>
    </row>
    <row r="8" spans="1:13" s="123" customFormat="1" x14ac:dyDescent="0.2">
      <c r="A8" s="131" t="s">
        <v>155</v>
      </c>
      <c r="B8" s="49">
        <v>1005308000</v>
      </c>
      <c r="C8" s="25">
        <v>90.158799999999999</v>
      </c>
      <c r="D8" s="25"/>
    </row>
    <row r="9" spans="1:13" s="123" customFormat="1" x14ac:dyDescent="0.2">
      <c r="A9" s="131" t="s">
        <v>160</v>
      </c>
      <c r="B9" s="49">
        <v>55416000</v>
      </c>
      <c r="C9" s="25">
        <v>4.97</v>
      </c>
      <c r="D9" s="25"/>
    </row>
    <row r="10" spans="1:13" s="123" customFormat="1" x14ac:dyDescent="0.2">
      <c r="A10" s="131" t="s">
        <v>164</v>
      </c>
      <c r="B10" s="49">
        <v>6200000</v>
      </c>
      <c r="C10" s="25">
        <v>0.56000000000000005</v>
      </c>
      <c r="D10" s="25"/>
    </row>
    <row r="11" spans="1:13" s="123" customFormat="1" x14ac:dyDescent="0.2">
      <c r="A11" s="131" t="s">
        <v>156</v>
      </c>
      <c r="B11" s="49">
        <v>7154000</v>
      </c>
      <c r="C11" s="25">
        <v>0.64159999999999995</v>
      </c>
      <c r="D11" s="25"/>
    </row>
    <row r="12" spans="1:13" s="123" customFormat="1" x14ac:dyDescent="0.2">
      <c r="A12" s="131" t="s">
        <v>157</v>
      </c>
      <c r="B12" s="49">
        <v>38964000</v>
      </c>
      <c r="C12" s="25">
        <v>3.4944000000000002</v>
      </c>
      <c r="D12" s="25"/>
    </row>
    <row r="13" spans="1:13" x14ac:dyDescent="0.2">
      <c r="A13" s="131" t="s">
        <v>158</v>
      </c>
      <c r="B13" s="49">
        <v>2000000</v>
      </c>
      <c r="C13" s="25">
        <v>0.18</v>
      </c>
    </row>
    <row r="14" spans="1:13" s="123" customFormat="1" x14ac:dyDescent="0.2">
      <c r="A14" s="51"/>
      <c r="B14" s="52"/>
      <c r="C14" s="41"/>
      <c r="D14" s="41"/>
      <c r="E14" s="126"/>
      <c r="F14" s="126"/>
      <c r="G14" s="126"/>
      <c r="H14" s="126"/>
      <c r="I14" s="126"/>
      <c r="J14" s="126"/>
      <c r="K14" s="126"/>
      <c r="L14" s="126"/>
      <c r="M14" s="126"/>
    </row>
    <row r="15" spans="1:13" s="123" customFormat="1" ht="18" x14ac:dyDescent="0.2">
      <c r="A15" s="132" t="s">
        <v>344</v>
      </c>
      <c r="B15" s="49">
        <f>SUM(B8:B14)</f>
        <v>1115042000</v>
      </c>
      <c r="C15" s="25">
        <f>SUM(C8:C14)</f>
        <v>100.0048</v>
      </c>
      <c r="D15" s="25"/>
    </row>
    <row r="16" spans="1:13" s="123" customFormat="1" x14ac:dyDescent="0.2">
      <c r="A16" s="131"/>
      <c r="B16" s="49"/>
      <c r="C16" s="25"/>
      <c r="D16" s="25"/>
    </row>
    <row r="17" spans="1:4" ht="19.25" customHeight="1" x14ac:dyDescent="0.2">
      <c r="A17" s="37" t="s">
        <v>243</v>
      </c>
    </row>
    <row r="18" spans="1:4" ht="88.25" customHeight="1" x14ac:dyDescent="0.2">
      <c r="A18" s="146" t="s">
        <v>330</v>
      </c>
      <c r="B18" s="146"/>
      <c r="C18" s="146"/>
      <c r="D18" s="146"/>
    </row>
    <row r="19" spans="1:4" x14ac:dyDescent="0.2">
      <c r="A19" s="94" t="s">
        <v>97</v>
      </c>
      <c r="C19" s="38">
        <v>240000000</v>
      </c>
    </row>
    <row r="20" spans="1:4" x14ac:dyDescent="0.2">
      <c r="A20" s="72" t="s">
        <v>282</v>
      </c>
      <c r="B20" s="15"/>
      <c r="C20" s="12">
        <v>184808000</v>
      </c>
      <c r="D20" s="50"/>
    </row>
    <row r="21" spans="1:4" x14ac:dyDescent="0.2">
      <c r="A21" s="94" t="s">
        <v>216</v>
      </c>
      <c r="C21" s="4">
        <v>40000000</v>
      </c>
    </row>
    <row r="22" spans="1:4" x14ac:dyDescent="0.2">
      <c r="A22" s="94" t="s">
        <v>215</v>
      </c>
      <c r="C22" s="4">
        <v>30000000</v>
      </c>
    </row>
    <row r="23" spans="1:4" x14ac:dyDescent="0.2">
      <c r="A23" s="94" t="s">
        <v>98</v>
      </c>
      <c r="C23" s="4">
        <v>65000000</v>
      </c>
    </row>
    <row r="24" spans="1:4" x14ac:dyDescent="0.2">
      <c r="A24" s="94" t="s">
        <v>99</v>
      </c>
      <c r="C24" s="4">
        <v>82000000</v>
      </c>
    </row>
    <row r="25" spans="1:4" x14ac:dyDescent="0.2">
      <c r="A25" s="94" t="s">
        <v>168</v>
      </c>
      <c r="B25" s="7"/>
      <c r="C25" s="4">
        <v>46000000</v>
      </c>
    </row>
    <row r="26" spans="1:4" ht="17" x14ac:dyDescent="0.2">
      <c r="A26" s="3" t="s">
        <v>100</v>
      </c>
      <c r="B26" s="7"/>
      <c r="C26" s="38">
        <v>6000000</v>
      </c>
    </row>
    <row r="27" spans="1:4" ht="17" x14ac:dyDescent="0.2">
      <c r="A27" s="13" t="s">
        <v>267</v>
      </c>
      <c r="B27" s="66"/>
      <c r="C27" s="38">
        <v>20000000</v>
      </c>
      <c r="D27" s="50"/>
    </row>
    <row r="28" spans="1:4" x14ac:dyDescent="0.2">
      <c r="A28" s="94" t="s">
        <v>284</v>
      </c>
      <c r="B28" s="7"/>
      <c r="C28" s="4">
        <v>14000000</v>
      </c>
    </row>
    <row r="29" spans="1:4" x14ac:dyDescent="0.2">
      <c r="A29" s="94" t="s">
        <v>283</v>
      </c>
      <c r="B29" s="7"/>
      <c r="C29" s="4">
        <v>5000000</v>
      </c>
    </row>
    <row r="30" spans="1:4" x14ac:dyDescent="0.2">
      <c r="A30" s="94" t="s">
        <v>169</v>
      </c>
      <c r="B30" s="7"/>
      <c r="C30" s="4">
        <v>12000000</v>
      </c>
    </row>
    <row r="31" spans="1:4" x14ac:dyDescent="0.2">
      <c r="A31" s="94" t="s">
        <v>170</v>
      </c>
      <c r="B31" s="7"/>
      <c r="C31" s="4">
        <v>13000000</v>
      </c>
    </row>
    <row r="32" spans="1:4" x14ac:dyDescent="0.2">
      <c r="A32" s="94" t="s">
        <v>171</v>
      </c>
      <c r="B32" s="7"/>
      <c r="C32" s="4">
        <v>11000000</v>
      </c>
    </row>
    <row r="33" spans="1:44" x14ac:dyDescent="0.2">
      <c r="A33" s="94" t="s">
        <v>211</v>
      </c>
      <c r="B33" s="7"/>
      <c r="C33" s="38">
        <v>8000000</v>
      </c>
    </row>
    <row r="34" spans="1:44" ht="35" customHeight="1" x14ac:dyDescent="0.2">
      <c r="A34" s="3" t="s">
        <v>266</v>
      </c>
      <c r="B34" s="7"/>
      <c r="C34" s="4">
        <v>15000000</v>
      </c>
    </row>
    <row r="35" spans="1:44" x14ac:dyDescent="0.2">
      <c r="A35" s="94" t="s">
        <v>101</v>
      </c>
      <c r="B35" s="7"/>
      <c r="C35" s="12">
        <v>28000000</v>
      </c>
      <c r="D35" s="50"/>
      <c r="E35" s="71"/>
      <c r="F35" s="71"/>
      <c r="G35" s="71"/>
      <c r="H35" s="71"/>
      <c r="I35" s="71"/>
    </row>
    <row r="36" spans="1:44" x14ac:dyDescent="0.2">
      <c r="A36" s="94" t="s">
        <v>102</v>
      </c>
      <c r="B36" s="7"/>
      <c r="C36" s="12">
        <v>80000000</v>
      </c>
      <c r="D36" s="50"/>
      <c r="E36" s="71"/>
      <c r="F36" s="71"/>
      <c r="G36" s="71"/>
      <c r="H36" s="71"/>
      <c r="I36" s="71"/>
    </row>
    <row r="37" spans="1:44" x14ac:dyDescent="0.2">
      <c r="A37" s="39" t="s">
        <v>166</v>
      </c>
      <c r="B37" s="7"/>
      <c r="C37" s="38">
        <v>8000000</v>
      </c>
      <c r="D37" s="50"/>
      <c r="E37" s="71"/>
      <c r="F37" s="71"/>
      <c r="G37" s="71"/>
      <c r="H37" s="71"/>
      <c r="I37" s="71"/>
    </row>
    <row r="38" spans="1:44" s="77" customFormat="1" x14ac:dyDescent="0.2">
      <c r="A38" s="39" t="s">
        <v>304</v>
      </c>
      <c r="B38" s="66"/>
      <c r="C38" s="38">
        <v>1500000</v>
      </c>
      <c r="D38" s="50"/>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row>
    <row r="39" spans="1:44" ht="51" customHeight="1" x14ac:dyDescent="0.2">
      <c r="A39" s="40" t="s">
        <v>165</v>
      </c>
      <c r="B39" s="7"/>
      <c r="C39" s="12">
        <v>16000000</v>
      </c>
      <c r="D39" s="50"/>
      <c r="E39" s="71"/>
      <c r="F39" s="71"/>
      <c r="G39" s="71"/>
      <c r="H39" s="71"/>
      <c r="I39" s="71"/>
    </row>
    <row r="40" spans="1:44" x14ac:dyDescent="0.2">
      <c r="A40" s="30" t="s">
        <v>0</v>
      </c>
      <c r="C40" s="25">
        <f>SUM(C19:C39)</f>
        <v>925308000</v>
      </c>
      <c r="D40" s="5">
        <f>C40</f>
        <v>925308000</v>
      </c>
    </row>
    <row r="41" spans="1:44" x14ac:dyDescent="0.2">
      <c r="A41" s="31"/>
      <c r="B41" s="32"/>
      <c r="C41" s="33"/>
      <c r="D41" s="34"/>
    </row>
    <row r="42" spans="1:44" x14ac:dyDescent="0.2">
      <c r="A42" s="37" t="s">
        <v>314</v>
      </c>
      <c r="B42" s="91"/>
      <c r="C42" s="91"/>
      <c r="D42" s="91"/>
    </row>
    <row r="43" spans="1:44" ht="37" customHeight="1" x14ac:dyDescent="0.2">
      <c r="A43" s="143" t="s">
        <v>316</v>
      </c>
      <c r="B43" s="143"/>
      <c r="C43" s="143"/>
      <c r="D43" s="143"/>
    </row>
    <row r="44" spans="1:44" x14ac:dyDescent="0.2">
      <c r="A44" s="91" t="s">
        <v>315</v>
      </c>
      <c r="B44" s="91"/>
      <c r="C44" s="25">
        <v>80000000</v>
      </c>
      <c r="D44" s="91"/>
    </row>
    <row r="45" spans="1:44" x14ac:dyDescent="0.2">
      <c r="A45" s="37" t="s">
        <v>0</v>
      </c>
      <c r="B45" s="91"/>
      <c r="C45" s="91"/>
      <c r="D45" s="84">
        <v>80000000</v>
      </c>
    </row>
    <row r="46" spans="1:44" x14ac:dyDescent="0.2">
      <c r="A46" s="31"/>
      <c r="B46" s="32"/>
      <c r="C46" s="33"/>
      <c r="D46" s="34"/>
    </row>
    <row r="47" spans="1:44" ht="17" x14ac:dyDescent="0.2">
      <c r="B47" s="27" t="s">
        <v>159</v>
      </c>
      <c r="C47" s="35"/>
      <c r="D47" s="29">
        <f>+D40+D45</f>
        <v>1005308000</v>
      </c>
    </row>
    <row r="48" spans="1:44" x14ac:dyDescent="0.2">
      <c r="A48" s="31"/>
      <c r="B48" s="32"/>
      <c r="C48" s="33"/>
      <c r="D48" s="34"/>
    </row>
    <row r="49" spans="1:4" ht="17" x14ac:dyDescent="0.2">
      <c r="A49" s="19" t="s">
        <v>244</v>
      </c>
      <c r="C49" s="6"/>
      <c r="D49" s="6"/>
    </row>
    <row r="50" spans="1:4" x14ac:dyDescent="0.2">
      <c r="A50" s="19"/>
      <c r="C50" s="6"/>
      <c r="D50" s="6"/>
    </row>
    <row r="51" spans="1:4" ht="17" x14ac:dyDescent="0.2">
      <c r="A51" s="93" t="s">
        <v>1</v>
      </c>
      <c r="C51" s="6"/>
      <c r="D51" s="6"/>
    </row>
    <row r="52" spans="1:4" ht="44" customHeight="1" x14ac:dyDescent="0.2">
      <c r="A52" s="143" t="s">
        <v>8</v>
      </c>
      <c r="B52" s="143"/>
      <c r="C52" s="143"/>
      <c r="D52" s="143"/>
    </row>
    <row r="53" spans="1:4" ht="17" x14ac:dyDescent="0.2">
      <c r="A53" s="3" t="s">
        <v>32</v>
      </c>
      <c r="C53" s="4">
        <v>150000</v>
      </c>
      <c r="D53" s="6"/>
    </row>
    <row r="54" spans="1:4" ht="17" x14ac:dyDescent="0.2">
      <c r="A54" s="17" t="s">
        <v>0</v>
      </c>
      <c r="C54" s="6"/>
      <c r="D54" s="5">
        <f>SUM(C53)</f>
        <v>150000</v>
      </c>
    </row>
    <row r="55" spans="1:4" x14ac:dyDescent="0.2">
      <c r="A55" s="31"/>
      <c r="B55" s="32"/>
      <c r="C55" s="60"/>
      <c r="D55" s="34"/>
    </row>
    <row r="56" spans="1:4" x14ac:dyDescent="0.2">
      <c r="A56" s="141" t="s">
        <v>212</v>
      </c>
      <c r="B56" s="141"/>
      <c r="C56" s="6"/>
      <c r="D56" s="6"/>
    </row>
    <row r="57" spans="1:4" ht="251" customHeight="1" x14ac:dyDescent="0.2">
      <c r="A57" s="147" t="s">
        <v>233</v>
      </c>
      <c r="B57" s="147"/>
      <c r="C57" s="147"/>
      <c r="D57" s="147"/>
    </row>
    <row r="58" spans="1:4" ht="17" x14ac:dyDescent="0.2">
      <c r="A58" s="13" t="s">
        <v>27</v>
      </c>
      <c r="B58" s="15"/>
      <c r="C58" s="12">
        <v>1000000</v>
      </c>
      <c r="D58" s="14"/>
    </row>
    <row r="59" spans="1:4" ht="17" x14ac:dyDescent="0.2">
      <c r="A59" s="13" t="s">
        <v>29</v>
      </c>
      <c r="B59" s="15"/>
      <c r="C59" s="12">
        <v>1652000</v>
      </c>
      <c r="D59" s="14">
        <f>C59+C58</f>
        <v>2652000</v>
      </c>
    </row>
    <row r="60" spans="1:4" ht="17" x14ac:dyDescent="0.2">
      <c r="A60" s="13" t="s">
        <v>28</v>
      </c>
      <c r="B60" s="15"/>
      <c r="C60" s="12">
        <f>378000+1510000</f>
        <v>1888000</v>
      </c>
      <c r="D60" s="14"/>
    </row>
    <row r="61" spans="1:4" s="71" customFormat="1" ht="17" x14ac:dyDescent="0.2">
      <c r="A61" s="13" t="s">
        <v>198</v>
      </c>
      <c r="B61" s="15"/>
      <c r="C61" s="12">
        <v>18231000</v>
      </c>
      <c r="D61" s="14">
        <f>25000000-3025000-1210000</f>
        <v>20765000</v>
      </c>
    </row>
    <row r="62" spans="1:4" s="71" customFormat="1" ht="17" x14ac:dyDescent="0.2">
      <c r="A62" s="13" t="s">
        <v>335</v>
      </c>
      <c r="B62" s="15"/>
      <c r="C62" s="12">
        <v>310000</v>
      </c>
      <c r="D62" s="14"/>
    </row>
    <row r="63" spans="1:4" ht="17" x14ac:dyDescent="0.2">
      <c r="A63" s="13" t="s">
        <v>33</v>
      </c>
      <c r="B63" s="66"/>
      <c r="C63" s="12">
        <v>200000</v>
      </c>
      <c r="D63" s="14"/>
    </row>
    <row r="64" spans="1:4" ht="17" x14ac:dyDescent="0.2">
      <c r="A64" s="13" t="s">
        <v>30</v>
      </c>
      <c r="B64" s="13" t="s">
        <v>177</v>
      </c>
      <c r="C64" s="12">
        <v>218000</v>
      </c>
      <c r="D64" s="14"/>
    </row>
    <row r="65" spans="1:4" ht="17" x14ac:dyDescent="0.2">
      <c r="A65" s="18" t="s">
        <v>0</v>
      </c>
      <c r="B65" s="15"/>
      <c r="C65" s="14"/>
      <c r="D65" s="16">
        <f>SUM(C58:C64)</f>
        <v>23499000</v>
      </c>
    </row>
    <row r="66" spans="1:4" x14ac:dyDescent="0.2">
      <c r="A66" s="31"/>
      <c r="B66" s="32"/>
      <c r="C66" s="60"/>
      <c r="D66" s="34"/>
    </row>
    <row r="67" spans="1:4" ht="17" x14ac:dyDescent="0.2">
      <c r="A67" s="81" t="s">
        <v>213</v>
      </c>
      <c r="B67" s="81"/>
      <c r="C67" s="23"/>
      <c r="D67" s="26"/>
    </row>
    <row r="68" spans="1:4" ht="118.25" customHeight="1" x14ac:dyDescent="0.2">
      <c r="A68" s="135" t="s">
        <v>214</v>
      </c>
      <c r="B68" s="135"/>
      <c r="C68" s="135"/>
      <c r="D68" s="135"/>
    </row>
    <row r="69" spans="1:4" s="71" customFormat="1" ht="17" x14ac:dyDescent="0.2">
      <c r="A69" s="90" t="s">
        <v>190</v>
      </c>
      <c r="B69" s="96"/>
      <c r="C69" s="23">
        <v>5000000</v>
      </c>
      <c r="D69" s="26"/>
    </row>
    <row r="70" spans="1:4" ht="17" x14ac:dyDescent="0.2">
      <c r="A70" s="17" t="s">
        <v>0</v>
      </c>
      <c r="C70" s="6"/>
      <c r="D70" s="5">
        <f>SUM(C69:C69)</f>
        <v>5000000</v>
      </c>
    </row>
    <row r="71" spans="1:4" x14ac:dyDescent="0.2">
      <c r="A71" s="31"/>
      <c r="B71" s="32"/>
      <c r="C71" s="60"/>
      <c r="D71" s="34"/>
    </row>
    <row r="72" spans="1:4" ht="17" x14ac:dyDescent="0.2">
      <c r="A72" s="93" t="s">
        <v>39</v>
      </c>
      <c r="C72" s="6"/>
      <c r="D72" s="6"/>
    </row>
    <row r="73" spans="1:4" ht="58.25" customHeight="1" x14ac:dyDescent="0.2">
      <c r="A73" s="133" t="s">
        <v>309</v>
      </c>
      <c r="B73" s="133"/>
      <c r="C73" s="133"/>
      <c r="D73" s="133"/>
    </row>
    <row r="74" spans="1:4" ht="17" x14ac:dyDescent="0.2">
      <c r="A74" s="93" t="s">
        <v>218</v>
      </c>
      <c r="B74" s="11">
        <f>SUM(C75:C80)</f>
        <v>654000</v>
      </c>
      <c r="C74" s="20"/>
      <c r="D74" s="6"/>
    </row>
    <row r="75" spans="1:4" ht="17" x14ac:dyDescent="0.2">
      <c r="A75" s="3" t="s">
        <v>10</v>
      </c>
      <c r="B75" s="97">
        <v>120000</v>
      </c>
      <c r="C75" s="12">
        <f>SUM(120000)</f>
        <v>120000</v>
      </c>
      <c r="D75" s="6"/>
    </row>
    <row r="76" spans="1:4" ht="17" x14ac:dyDescent="0.2">
      <c r="A76" s="3" t="s">
        <v>178</v>
      </c>
      <c r="B76" s="3" t="s">
        <v>220</v>
      </c>
      <c r="C76" s="12">
        <v>60000</v>
      </c>
      <c r="D76" s="6"/>
    </row>
    <row r="77" spans="1:4" ht="17" x14ac:dyDescent="0.2">
      <c r="A77" s="3" t="s">
        <v>2</v>
      </c>
      <c r="B77" s="3" t="s">
        <v>221</v>
      </c>
      <c r="C77" s="12">
        <f>SUM(2000*9)</f>
        <v>18000</v>
      </c>
      <c r="D77" s="6"/>
    </row>
    <row r="78" spans="1:4" ht="17" x14ac:dyDescent="0.2">
      <c r="A78" s="3" t="s">
        <v>224</v>
      </c>
      <c r="B78" s="3" t="s">
        <v>18</v>
      </c>
      <c r="C78" s="12">
        <f>SUM(1000*121)</f>
        <v>121000</v>
      </c>
      <c r="D78" s="6"/>
    </row>
    <row r="79" spans="1:4" ht="17" x14ac:dyDescent="0.2">
      <c r="A79" s="3" t="s">
        <v>3</v>
      </c>
      <c r="B79" s="3" t="s">
        <v>222</v>
      </c>
      <c r="C79" s="12">
        <v>51000</v>
      </c>
      <c r="D79" s="6"/>
    </row>
    <row r="80" spans="1:4" ht="17" x14ac:dyDescent="0.2">
      <c r="A80" s="13" t="s">
        <v>12</v>
      </c>
      <c r="B80" s="3" t="s">
        <v>11</v>
      </c>
      <c r="C80" s="12">
        <v>284000</v>
      </c>
      <c r="D80" s="6"/>
    </row>
    <row r="81" spans="1:4" ht="17" x14ac:dyDescent="0.2">
      <c r="A81" s="93" t="s">
        <v>219</v>
      </c>
      <c r="B81" s="11">
        <f>SUM(C82:C88)</f>
        <v>2261000</v>
      </c>
      <c r="C81" s="14"/>
      <c r="D81" s="6"/>
    </row>
    <row r="82" spans="1:4" ht="17" x14ac:dyDescent="0.2">
      <c r="A82" s="3" t="s">
        <v>317</v>
      </c>
      <c r="B82" s="85"/>
      <c r="C82" s="14">
        <v>1484000</v>
      </c>
      <c r="D82" s="6"/>
    </row>
    <row r="83" spans="1:4" ht="17" x14ac:dyDescent="0.2">
      <c r="A83" s="3" t="s">
        <v>13</v>
      </c>
      <c r="B83" s="97">
        <v>160000</v>
      </c>
      <c r="C83" s="12">
        <v>160000</v>
      </c>
      <c r="D83" s="6"/>
    </row>
    <row r="84" spans="1:4" ht="17" x14ac:dyDescent="0.2">
      <c r="A84" s="3" t="s">
        <v>34</v>
      </c>
      <c r="B84" s="3" t="s">
        <v>331</v>
      </c>
      <c r="C84" s="12">
        <f>SUM(1200*120)</f>
        <v>144000</v>
      </c>
      <c r="D84" s="6"/>
    </row>
    <row r="85" spans="1:4" s="95" customFormat="1" ht="17" x14ac:dyDescent="0.2">
      <c r="A85" s="3" t="s">
        <v>332</v>
      </c>
      <c r="B85" s="3" t="s">
        <v>334</v>
      </c>
      <c r="C85" s="12">
        <f>SUM(123000)</f>
        <v>123000</v>
      </c>
      <c r="D85" s="6"/>
    </row>
    <row r="86" spans="1:4" ht="17" x14ac:dyDescent="0.2">
      <c r="A86" s="3" t="s">
        <v>268</v>
      </c>
      <c r="B86" s="85" t="s">
        <v>333</v>
      </c>
      <c r="C86" s="12">
        <v>250000</v>
      </c>
      <c r="D86" s="6"/>
    </row>
    <row r="87" spans="1:4" ht="17" x14ac:dyDescent="0.2">
      <c r="A87" s="3" t="s">
        <v>4</v>
      </c>
      <c r="B87" s="3" t="s">
        <v>75</v>
      </c>
      <c r="C87" s="12">
        <v>60000</v>
      </c>
      <c r="D87" s="6"/>
    </row>
    <row r="88" spans="1:4" ht="17" x14ac:dyDescent="0.2">
      <c r="A88" s="3" t="s">
        <v>5</v>
      </c>
      <c r="B88" s="3" t="s">
        <v>223</v>
      </c>
      <c r="C88" s="12">
        <v>40000</v>
      </c>
      <c r="D88" s="6"/>
    </row>
    <row r="89" spans="1:4" ht="17" x14ac:dyDescent="0.2">
      <c r="A89" s="17" t="s">
        <v>0</v>
      </c>
      <c r="B89" s="7"/>
      <c r="C89" s="6"/>
      <c r="D89" s="5">
        <f>SUM(C75:C88)</f>
        <v>2915000</v>
      </c>
    </row>
    <row r="90" spans="1:4" x14ac:dyDescent="0.2">
      <c r="A90" s="138"/>
      <c r="B90" s="138"/>
      <c r="C90" s="138"/>
      <c r="D90" s="138"/>
    </row>
    <row r="91" spans="1:4" ht="17" x14ac:dyDescent="0.2">
      <c r="A91" s="87" t="s">
        <v>322</v>
      </c>
      <c r="B91" s="7"/>
      <c r="C91" s="6"/>
      <c r="D91" s="5"/>
    </row>
    <row r="92" spans="1:4" ht="55" customHeight="1" x14ac:dyDescent="0.2">
      <c r="A92" s="144" t="s">
        <v>324</v>
      </c>
      <c r="B92" s="144"/>
      <c r="C92" s="144"/>
      <c r="D92" s="144"/>
    </row>
    <row r="93" spans="1:4" ht="17" x14ac:dyDescent="0.2">
      <c r="A93" s="88" t="s">
        <v>323</v>
      </c>
      <c r="B93" s="7" t="s">
        <v>325</v>
      </c>
      <c r="C93" s="6">
        <f>25000*121</f>
        <v>3025000</v>
      </c>
      <c r="D93" s="5"/>
    </row>
    <row r="94" spans="1:4" ht="17" x14ac:dyDescent="0.2">
      <c r="A94" s="17" t="s">
        <v>0</v>
      </c>
      <c r="B94" s="7"/>
      <c r="C94" s="6"/>
      <c r="D94" s="5">
        <f>C93</f>
        <v>3025000</v>
      </c>
    </row>
    <row r="95" spans="1:4" x14ac:dyDescent="0.2">
      <c r="A95" s="31"/>
      <c r="B95" s="32"/>
      <c r="C95" s="60"/>
      <c r="D95" s="34"/>
    </row>
    <row r="96" spans="1:4" ht="17" x14ac:dyDescent="0.2">
      <c r="A96" s="89" t="s">
        <v>328</v>
      </c>
      <c r="B96" s="81"/>
      <c r="C96" s="23"/>
      <c r="D96" s="26"/>
    </row>
    <row r="97" spans="1:4" s="37" customFormat="1" ht="44" customHeight="1" x14ac:dyDescent="0.2">
      <c r="A97" s="146" t="s">
        <v>329</v>
      </c>
      <c r="B97" s="146"/>
      <c r="C97" s="146"/>
      <c r="D97" s="146"/>
    </row>
    <row r="98" spans="1:4" ht="17" x14ac:dyDescent="0.2">
      <c r="A98" s="90" t="s">
        <v>326</v>
      </c>
      <c r="B98" s="13" t="s">
        <v>327</v>
      </c>
      <c r="C98" s="23">
        <f>10000*121</f>
        <v>1210000</v>
      </c>
      <c r="D98" s="26"/>
    </row>
    <row r="99" spans="1:4" x14ac:dyDescent="0.2">
      <c r="A99" s="18"/>
      <c r="B99" s="81"/>
      <c r="C99" s="23"/>
      <c r="D99" s="26">
        <f>C98</f>
        <v>1210000</v>
      </c>
    </row>
    <row r="100" spans="1:4" x14ac:dyDescent="0.2">
      <c r="A100" s="31"/>
      <c r="B100" s="32"/>
      <c r="C100" s="60"/>
      <c r="D100" s="34"/>
    </row>
    <row r="101" spans="1:4" x14ac:dyDescent="0.2">
      <c r="A101" s="141" t="s">
        <v>40</v>
      </c>
      <c r="B101" s="141"/>
      <c r="C101" s="6"/>
      <c r="D101" s="6"/>
    </row>
    <row r="102" spans="1:4" ht="55.25" customHeight="1" x14ac:dyDescent="0.2">
      <c r="A102" s="133" t="s">
        <v>176</v>
      </c>
      <c r="B102" s="133"/>
      <c r="C102" s="133"/>
      <c r="D102" s="133"/>
    </row>
    <row r="103" spans="1:4" ht="17" x14ac:dyDescent="0.2">
      <c r="A103" s="3" t="s">
        <v>14</v>
      </c>
      <c r="B103" s="3" t="s">
        <v>313</v>
      </c>
      <c r="C103" s="12">
        <f>20000</f>
        <v>20000</v>
      </c>
      <c r="D103" s="6"/>
    </row>
    <row r="104" spans="1:4" ht="17" x14ac:dyDescent="0.2">
      <c r="A104" s="3" t="s">
        <v>3</v>
      </c>
      <c r="B104" s="3" t="s">
        <v>225</v>
      </c>
      <c r="C104" s="12">
        <v>15000</v>
      </c>
      <c r="D104" s="6"/>
    </row>
    <row r="105" spans="1:4" ht="17" x14ac:dyDescent="0.2">
      <c r="A105" s="13" t="s">
        <v>139</v>
      </c>
      <c r="B105" s="3" t="s">
        <v>180</v>
      </c>
      <c r="C105" s="12">
        <v>30000</v>
      </c>
      <c r="D105" s="6"/>
    </row>
    <row r="106" spans="1:4" ht="17" x14ac:dyDescent="0.2">
      <c r="A106" s="3" t="s">
        <v>15</v>
      </c>
      <c r="B106" s="3" t="s">
        <v>16</v>
      </c>
      <c r="C106" s="12">
        <v>31000</v>
      </c>
      <c r="D106" s="6"/>
    </row>
    <row r="107" spans="1:4" s="71" customFormat="1" ht="17" x14ac:dyDescent="0.2">
      <c r="A107" s="13" t="s">
        <v>175</v>
      </c>
      <c r="B107" s="96" t="s">
        <v>24</v>
      </c>
      <c r="C107" s="12">
        <f>10000*121</f>
        <v>1210000</v>
      </c>
      <c r="D107" s="14"/>
    </row>
    <row r="108" spans="1:4" ht="17" x14ac:dyDescent="0.2">
      <c r="A108" s="17" t="s">
        <v>0</v>
      </c>
      <c r="C108" s="6"/>
      <c r="D108" s="5">
        <f>SUM(C103:C107)</f>
        <v>1306000</v>
      </c>
    </row>
    <row r="109" spans="1:4" x14ac:dyDescent="0.2">
      <c r="A109" s="31"/>
      <c r="B109" s="32"/>
      <c r="C109" s="60"/>
      <c r="D109" s="34"/>
    </row>
    <row r="110" spans="1:4" ht="17" x14ac:dyDescent="0.2">
      <c r="A110" s="81" t="s">
        <v>181</v>
      </c>
      <c r="B110" s="15"/>
      <c r="C110" s="14"/>
      <c r="D110" s="14"/>
    </row>
    <row r="111" spans="1:4" ht="67.25" customHeight="1" x14ac:dyDescent="0.2">
      <c r="A111" s="135" t="s">
        <v>234</v>
      </c>
      <c r="B111" s="135"/>
      <c r="C111" s="135"/>
      <c r="D111" s="135"/>
    </row>
    <row r="112" spans="1:4" s="71" customFormat="1" ht="17" x14ac:dyDescent="0.2">
      <c r="A112" s="13" t="s">
        <v>182</v>
      </c>
      <c r="B112" s="13" t="s">
        <v>22</v>
      </c>
      <c r="C112" s="12">
        <f>SUM(5000*121)</f>
        <v>605000</v>
      </c>
      <c r="D112" s="14"/>
    </row>
    <row r="113" spans="1:9" s="71" customFormat="1" ht="17" x14ac:dyDescent="0.2">
      <c r="A113" s="13" t="s">
        <v>226</v>
      </c>
      <c r="B113" s="96" t="s">
        <v>227</v>
      </c>
      <c r="C113" s="12">
        <v>303000</v>
      </c>
      <c r="D113" s="14"/>
    </row>
    <row r="114" spans="1:9" ht="17" x14ac:dyDescent="0.2">
      <c r="A114" s="13" t="s">
        <v>191</v>
      </c>
      <c r="B114" s="13" t="s">
        <v>19</v>
      </c>
      <c r="C114" s="12">
        <v>182000</v>
      </c>
      <c r="D114" s="14"/>
    </row>
    <row r="115" spans="1:9" ht="17" x14ac:dyDescent="0.2">
      <c r="A115" s="13" t="s">
        <v>139</v>
      </c>
      <c r="B115" s="13" t="s">
        <v>230</v>
      </c>
      <c r="C115" s="14">
        <v>24000</v>
      </c>
      <c r="D115" s="14"/>
    </row>
    <row r="116" spans="1:9" ht="17" x14ac:dyDescent="0.2">
      <c r="A116" s="15" t="s">
        <v>228</v>
      </c>
      <c r="B116" s="15" t="s">
        <v>229</v>
      </c>
      <c r="C116" s="12">
        <v>15000</v>
      </c>
      <c r="D116" s="14"/>
    </row>
    <row r="117" spans="1:9" ht="17" customHeight="1" x14ac:dyDescent="0.2">
      <c r="A117" s="18" t="s">
        <v>0</v>
      </c>
      <c r="B117" s="15"/>
      <c r="C117" s="14"/>
      <c r="D117" s="16">
        <f>SUM(C112:C116)</f>
        <v>1129000</v>
      </c>
    </row>
    <row r="118" spans="1:9" x14ac:dyDescent="0.2">
      <c r="A118" s="31"/>
      <c r="B118" s="32"/>
      <c r="C118" s="60"/>
      <c r="D118" s="34"/>
    </row>
    <row r="119" spans="1:9" ht="17" x14ac:dyDescent="0.2">
      <c r="A119" s="81" t="s">
        <v>189</v>
      </c>
      <c r="B119" s="81"/>
      <c r="C119" s="23"/>
      <c r="D119" s="26"/>
    </row>
    <row r="120" spans="1:9" ht="85.25" customHeight="1" x14ac:dyDescent="0.2">
      <c r="A120" s="133" t="s">
        <v>235</v>
      </c>
      <c r="B120" s="133"/>
      <c r="C120" s="133"/>
      <c r="D120" s="133"/>
    </row>
    <row r="121" spans="1:9" s="71" customFormat="1" ht="17" x14ac:dyDescent="0.2">
      <c r="A121" s="90" t="s">
        <v>23</v>
      </c>
      <c r="B121" s="13" t="s">
        <v>318</v>
      </c>
      <c r="C121" s="23">
        <f>SUM(30000*121)</f>
        <v>3630000</v>
      </c>
      <c r="D121" s="26"/>
    </row>
    <row r="122" spans="1:9" ht="17" x14ac:dyDescent="0.2">
      <c r="A122" s="17" t="s">
        <v>0</v>
      </c>
      <c r="C122" s="6"/>
      <c r="D122" s="5">
        <f>SUM(C121:C121)</f>
        <v>3630000</v>
      </c>
    </row>
    <row r="123" spans="1:9" x14ac:dyDescent="0.2">
      <c r="A123" s="31"/>
      <c r="B123" s="32"/>
      <c r="C123" s="60"/>
      <c r="D123" s="34"/>
    </row>
    <row r="124" spans="1:9" x14ac:dyDescent="0.2">
      <c r="A124" s="31"/>
      <c r="B124" s="32"/>
      <c r="C124" s="60"/>
      <c r="D124" s="34"/>
    </row>
    <row r="125" spans="1:9" x14ac:dyDescent="0.2">
      <c r="A125" s="37" t="s">
        <v>262</v>
      </c>
      <c r="B125" s="81"/>
      <c r="C125" s="23"/>
      <c r="D125" s="26"/>
    </row>
    <row r="126" spans="1:9" ht="83" customHeight="1" x14ac:dyDescent="0.2">
      <c r="A126" s="135" t="s">
        <v>238</v>
      </c>
      <c r="B126" s="135"/>
      <c r="C126" s="135"/>
      <c r="D126" s="135"/>
      <c r="E126" s="135"/>
      <c r="F126" s="135"/>
      <c r="G126" s="135"/>
      <c r="H126" s="135"/>
      <c r="I126" s="135"/>
    </row>
    <row r="127" spans="1:9" s="71" customFormat="1" ht="17" x14ac:dyDescent="0.2">
      <c r="A127" s="98" t="s">
        <v>237</v>
      </c>
      <c r="B127" s="13"/>
      <c r="C127" s="23">
        <v>80000</v>
      </c>
      <c r="D127" s="26"/>
    </row>
    <row r="128" spans="1:9" ht="17" x14ac:dyDescent="0.2">
      <c r="A128" s="98" t="s">
        <v>183</v>
      </c>
      <c r="B128" s="13" t="s">
        <v>236</v>
      </c>
      <c r="C128" s="23">
        <v>28000</v>
      </c>
      <c r="D128" s="26"/>
    </row>
    <row r="129" spans="1:4" s="37" customFormat="1" ht="17" x14ac:dyDescent="0.2">
      <c r="A129" s="18" t="s">
        <v>0</v>
      </c>
      <c r="B129" s="81"/>
      <c r="C129" s="26"/>
      <c r="D129" s="26">
        <f>SUM(C127:C128)</f>
        <v>108000</v>
      </c>
    </row>
    <row r="130" spans="1:4" x14ac:dyDescent="0.2">
      <c r="A130" s="31"/>
      <c r="B130" s="32"/>
      <c r="C130" s="60"/>
      <c r="D130" s="34"/>
    </row>
    <row r="131" spans="1:4" ht="17" x14ac:dyDescent="0.2">
      <c r="A131" s="99" t="s">
        <v>264</v>
      </c>
      <c r="C131" s="6"/>
      <c r="D131" s="6"/>
    </row>
    <row r="132" spans="1:4" ht="51" customHeight="1" x14ac:dyDescent="0.2">
      <c r="A132" s="144" t="s">
        <v>210</v>
      </c>
      <c r="B132" s="144"/>
      <c r="C132" s="144"/>
      <c r="D132" s="144"/>
    </row>
    <row r="133" spans="1:4" s="71" customFormat="1" ht="17" x14ac:dyDescent="0.2">
      <c r="A133" s="13" t="s">
        <v>248</v>
      </c>
      <c r="B133" s="15"/>
      <c r="C133" s="100">
        <v>450000</v>
      </c>
      <c r="D133" s="14"/>
    </row>
    <row r="134" spans="1:4" ht="17" x14ac:dyDescent="0.2">
      <c r="A134" s="9" t="s">
        <v>0</v>
      </c>
      <c r="C134" s="14"/>
      <c r="D134" s="8">
        <f>C133</f>
        <v>450000</v>
      </c>
    </row>
    <row r="135" spans="1:4" x14ac:dyDescent="0.2">
      <c r="A135" s="31"/>
      <c r="B135" s="32"/>
      <c r="C135" s="60"/>
      <c r="D135" s="34"/>
    </row>
    <row r="136" spans="1:4" s="77" customFormat="1" ht="17" x14ac:dyDescent="0.2">
      <c r="A136" s="80" t="s">
        <v>305</v>
      </c>
      <c r="B136" s="78"/>
      <c r="C136" s="78"/>
      <c r="D136" s="78"/>
    </row>
    <row r="137" spans="1:4" s="77" customFormat="1" ht="15.75" customHeight="1" x14ac:dyDescent="0.2">
      <c r="A137" s="135" t="s">
        <v>306</v>
      </c>
      <c r="B137" s="135"/>
      <c r="C137" s="135"/>
      <c r="D137" s="135"/>
    </row>
    <row r="138" spans="1:4" s="71" customFormat="1" ht="17" x14ac:dyDescent="0.2">
      <c r="A138" s="98" t="s">
        <v>307</v>
      </c>
      <c r="B138" s="98"/>
      <c r="C138" s="100">
        <v>1800000</v>
      </c>
      <c r="D138" s="101"/>
    </row>
    <row r="139" spans="1:4" s="77" customFormat="1" ht="17" x14ac:dyDescent="0.2">
      <c r="A139" s="9" t="s">
        <v>0</v>
      </c>
      <c r="B139" s="91"/>
      <c r="C139" s="25"/>
      <c r="D139" s="8">
        <f>SUM(C138:C138)</f>
        <v>1800000</v>
      </c>
    </row>
    <row r="140" spans="1:4" s="77" customFormat="1" x14ac:dyDescent="0.2">
      <c r="A140" s="79"/>
      <c r="B140" s="79"/>
      <c r="C140" s="79"/>
      <c r="D140" s="79"/>
    </row>
    <row r="141" spans="1:4" ht="17" x14ac:dyDescent="0.2">
      <c r="A141" s="81" t="s">
        <v>246</v>
      </c>
      <c r="B141" s="81"/>
      <c r="C141" s="15"/>
      <c r="D141" s="15"/>
    </row>
    <row r="142" spans="1:4" ht="43.25" customHeight="1" x14ac:dyDescent="0.2">
      <c r="A142" s="135" t="s">
        <v>231</v>
      </c>
      <c r="B142" s="135"/>
      <c r="C142" s="135"/>
      <c r="D142" s="135"/>
    </row>
    <row r="143" spans="1:4" s="71" customFormat="1" ht="17" x14ac:dyDescent="0.2">
      <c r="A143" s="13" t="s">
        <v>184</v>
      </c>
      <c r="B143" s="13"/>
      <c r="C143" s="14">
        <v>400000</v>
      </c>
      <c r="D143" s="14"/>
    </row>
    <row r="144" spans="1:4" ht="17" x14ac:dyDescent="0.2">
      <c r="A144" s="18" t="s">
        <v>0</v>
      </c>
      <c r="B144" s="15"/>
      <c r="C144" s="15"/>
      <c r="D144" s="16">
        <f>SUM(C143:C143)</f>
        <v>400000</v>
      </c>
    </row>
    <row r="145" spans="1:4" x14ac:dyDescent="0.2">
      <c r="A145" s="31"/>
      <c r="B145" s="32"/>
      <c r="C145" s="60"/>
      <c r="D145" s="34"/>
    </row>
    <row r="146" spans="1:4" ht="17" x14ac:dyDescent="0.2">
      <c r="A146" s="81" t="s">
        <v>239</v>
      </c>
      <c r="B146" s="81"/>
      <c r="C146" s="15"/>
      <c r="D146" s="15"/>
    </row>
    <row r="147" spans="1:4" ht="87" customHeight="1" x14ac:dyDescent="0.2">
      <c r="A147" s="135" t="s">
        <v>240</v>
      </c>
      <c r="B147" s="135"/>
      <c r="C147" s="135"/>
      <c r="D147" s="135"/>
    </row>
    <row r="148" spans="1:4" s="71" customFormat="1" ht="17" x14ac:dyDescent="0.2">
      <c r="A148" s="15" t="s">
        <v>241</v>
      </c>
      <c r="B148" s="13" t="s">
        <v>242</v>
      </c>
      <c r="C148" s="14">
        <v>1525000</v>
      </c>
      <c r="D148" s="14"/>
    </row>
    <row r="149" spans="1:4" ht="17" x14ac:dyDescent="0.2">
      <c r="A149" s="18" t="s">
        <v>0</v>
      </c>
      <c r="B149" s="15"/>
      <c r="C149" s="15"/>
      <c r="D149" s="16">
        <f>SUM(C148:C148)</f>
        <v>1525000</v>
      </c>
    </row>
    <row r="150" spans="1:4" x14ac:dyDescent="0.2">
      <c r="A150" s="31"/>
      <c r="B150" s="32"/>
      <c r="C150" s="60"/>
      <c r="D150" s="34"/>
    </row>
    <row r="151" spans="1:4" ht="17" x14ac:dyDescent="0.2">
      <c r="A151" s="81" t="s">
        <v>245</v>
      </c>
      <c r="B151" s="81"/>
      <c r="C151" s="23"/>
      <c r="D151" s="26"/>
    </row>
    <row r="152" spans="1:4" ht="52.25" customHeight="1" x14ac:dyDescent="0.2">
      <c r="A152" s="133" t="s">
        <v>185</v>
      </c>
      <c r="B152" s="133"/>
      <c r="C152" s="133"/>
      <c r="D152" s="133"/>
    </row>
    <row r="153" spans="1:4" s="71" customFormat="1" ht="17" x14ac:dyDescent="0.2">
      <c r="A153" s="90" t="s">
        <v>186</v>
      </c>
      <c r="B153" s="13" t="s">
        <v>188</v>
      </c>
      <c r="C153" s="23">
        <v>160000</v>
      </c>
      <c r="D153" s="26"/>
    </row>
    <row r="154" spans="1:4" ht="17" x14ac:dyDescent="0.2">
      <c r="A154" s="91" t="s">
        <v>187</v>
      </c>
      <c r="B154" s="102" t="s">
        <v>9</v>
      </c>
      <c r="C154" s="23">
        <v>20000</v>
      </c>
      <c r="D154" s="26"/>
    </row>
    <row r="155" spans="1:4" ht="17" x14ac:dyDescent="0.2">
      <c r="A155" s="17" t="s">
        <v>0</v>
      </c>
      <c r="C155" s="6"/>
      <c r="D155" s="5">
        <f>SUM(C153:C154)</f>
        <v>180000</v>
      </c>
    </row>
    <row r="156" spans="1:4" x14ac:dyDescent="0.2">
      <c r="A156" s="138"/>
      <c r="B156" s="138"/>
      <c r="C156" s="138"/>
      <c r="D156" s="138"/>
    </row>
    <row r="157" spans="1:4" x14ac:dyDescent="0.2">
      <c r="A157" s="141" t="s">
        <v>263</v>
      </c>
      <c r="B157" s="141"/>
      <c r="C157" s="6"/>
      <c r="D157" s="6"/>
    </row>
    <row r="158" spans="1:4" ht="36" customHeight="1" x14ac:dyDescent="0.2">
      <c r="A158" s="134" t="s">
        <v>6</v>
      </c>
      <c r="B158" s="134"/>
      <c r="C158" s="134"/>
      <c r="D158" s="134"/>
    </row>
    <row r="159" spans="1:4" s="71" customFormat="1" ht="15" customHeight="1" x14ac:dyDescent="0.2">
      <c r="A159" s="98" t="s">
        <v>26</v>
      </c>
      <c r="B159" s="13" t="s">
        <v>17</v>
      </c>
      <c r="C159" s="23">
        <f>2000*121</f>
        <v>242000</v>
      </c>
      <c r="D159" s="26"/>
    </row>
    <row r="160" spans="1:4" ht="17" x14ac:dyDescent="0.2">
      <c r="A160" s="17" t="s">
        <v>0</v>
      </c>
      <c r="C160" s="6"/>
      <c r="D160" s="5">
        <f>SUM(C159:C159)</f>
        <v>242000</v>
      </c>
    </row>
    <row r="161" spans="1:20" x14ac:dyDescent="0.2">
      <c r="A161" s="31"/>
      <c r="B161" s="32"/>
      <c r="C161" s="60"/>
      <c r="D161" s="34"/>
    </row>
    <row r="162" spans="1:20" ht="17" x14ac:dyDescent="0.2">
      <c r="A162" s="93" t="s">
        <v>20</v>
      </c>
      <c r="C162" s="6"/>
      <c r="D162" s="6"/>
    </row>
    <row r="163" spans="1:20" ht="55.25" customHeight="1" x14ac:dyDescent="0.2">
      <c r="A163" s="133" t="s">
        <v>232</v>
      </c>
      <c r="B163" s="133"/>
      <c r="C163" s="133"/>
      <c r="D163" s="133"/>
    </row>
    <row r="164" spans="1:20" s="71" customFormat="1" ht="17" x14ac:dyDescent="0.2">
      <c r="A164" s="13" t="s">
        <v>7</v>
      </c>
      <c r="B164" s="13" t="s">
        <v>21</v>
      </c>
      <c r="C164" s="12">
        <f>SUM(11000*121)</f>
        <v>1331000</v>
      </c>
      <c r="D164" s="14"/>
    </row>
    <row r="165" spans="1:20" ht="17" x14ac:dyDescent="0.2">
      <c r="A165" s="3" t="s">
        <v>3</v>
      </c>
      <c r="B165" s="3" t="s">
        <v>31</v>
      </c>
      <c r="C165" s="4">
        <v>11000</v>
      </c>
      <c r="D165" s="6"/>
    </row>
    <row r="166" spans="1:20" ht="17" x14ac:dyDescent="0.2">
      <c r="A166" s="17" t="s">
        <v>0</v>
      </c>
      <c r="C166" s="6"/>
      <c r="D166" s="5">
        <f>SUM(C164:C165)</f>
        <v>1342000</v>
      </c>
    </row>
    <row r="167" spans="1:20" s="77" customFormat="1" x14ac:dyDescent="0.2">
      <c r="A167" s="79"/>
      <c r="B167" s="79"/>
      <c r="C167" s="79"/>
      <c r="D167" s="79"/>
      <c r="J167" s="123"/>
      <c r="K167" s="123"/>
      <c r="L167" s="123"/>
      <c r="M167" s="123"/>
      <c r="N167" s="123"/>
      <c r="O167" s="123"/>
    </row>
    <row r="168" spans="1:20" s="77" customFormat="1" ht="17" x14ac:dyDescent="0.2">
      <c r="A168" s="80" t="s">
        <v>339</v>
      </c>
      <c r="B168" s="78"/>
      <c r="C168" s="78"/>
      <c r="D168" s="78"/>
      <c r="J168" s="123"/>
      <c r="K168" s="123"/>
      <c r="L168" s="123"/>
      <c r="M168" s="123"/>
      <c r="N168" s="123"/>
      <c r="O168" s="123"/>
    </row>
    <row r="169" spans="1:20" s="126" customFormat="1" ht="24" customHeight="1" x14ac:dyDescent="0.2">
      <c r="A169" s="135" t="s">
        <v>340</v>
      </c>
      <c r="B169" s="135"/>
      <c r="C169" s="135"/>
      <c r="D169" s="135"/>
      <c r="J169" s="77"/>
      <c r="K169" s="77"/>
      <c r="L169" s="77"/>
      <c r="M169" s="77"/>
      <c r="N169" s="77"/>
      <c r="O169" s="77"/>
      <c r="P169" s="77"/>
      <c r="Q169" s="77"/>
      <c r="R169" s="77"/>
      <c r="S169" s="77"/>
      <c r="T169" s="77"/>
    </row>
    <row r="170" spans="1:20" s="77" customFormat="1" ht="17" x14ac:dyDescent="0.2">
      <c r="A170" s="125" t="s">
        <v>341</v>
      </c>
      <c r="B170" s="125"/>
      <c r="C170" s="127">
        <v>1400000</v>
      </c>
      <c r="D170" s="125"/>
      <c r="J170" s="123"/>
      <c r="K170" s="123"/>
      <c r="L170" s="123"/>
      <c r="M170" s="123"/>
    </row>
    <row r="171" spans="1:20" s="77" customFormat="1" ht="17" x14ac:dyDescent="0.2">
      <c r="A171" s="9" t="s">
        <v>0</v>
      </c>
      <c r="B171" s="123"/>
      <c r="C171" s="25"/>
      <c r="D171" s="8">
        <f>SUM(C170:C170)</f>
        <v>1400000</v>
      </c>
      <c r="J171" s="123"/>
      <c r="K171" s="123"/>
      <c r="L171" s="123"/>
      <c r="M171" s="123"/>
    </row>
    <row r="172" spans="1:20" x14ac:dyDescent="0.2">
      <c r="A172" s="31"/>
      <c r="B172" s="32"/>
      <c r="C172" s="60"/>
      <c r="D172" s="34"/>
    </row>
    <row r="173" spans="1:20" ht="17" x14ac:dyDescent="0.2">
      <c r="A173" s="21" t="s">
        <v>265</v>
      </c>
      <c r="B173" s="22"/>
      <c r="C173" s="4"/>
      <c r="D173" s="5"/>
    </row>
    <row r="174" spans="1:20" ht="54" customHeight="1" x14ac:dyDescent="0.2">
      <c r="A174" s="144" t="s">
        <v>25</v>
      </c>
      <c r="B174" s="144"/>
      <c r="C174" s="144"/>
      <c r="D174" s="144"/>
    </row>
    <row r="175" spans="1:20" s="71" customFormat="1" ht="17" x14ac:dyDescent="0.2">
      <c r="A175" s="98" t="s">
        <v>23</v>
      </c>
      <c r="B175" s="103" t="s">
        <v>22</v>
      </c>
      <c r="C175" s="12">
        <f>5000*121</f>
        <v>605000</v>
      </c>
      <c r="D175" s="16"/>
    </row>
    <row r="176" spans="1:20" ht="17" x14ac:dyDescent="0.2">
      <c r="A176" s="1" t="s">
        <v>0</v>
      </c>
      <c r="B176" s="2"/>
      <c r="C176" s="23"/>
      <c r="D176" s="24">
        <f>C175</f>
        <v>605000</v>
      </c>
    </row>
    <row r="177" spans="1:4" x14ac:dyDescent="0.2">
      <c r="A177" s="36"/>
      <c r="B177" s="61"/>
      <c r="C177" s="62"/>
      <c r="D177" s="63"/>
    </row>
    <row r="178" spans="1:4" ht="17" x14ac:dyDescent="0.2">
      <c r="A178" s="81" t="s">
        <v>270</v>
      </c>
      <c r="B178" s="15"/>
      <c r="C178" s="14"/>
      <c r="D178" s="14"/>
    </row>
    <row r="179" spans="1:4" ht="74" customHeight="1" x14ac:dyDescent="0.2">
      <c r="A179" s="135" t="s">
        <v>269</v>
      </c>
      <c r="B179" s="135"/>
      <c r="C179" s="135"/>
      <c r="D179" s="135"/>
    </row>
    <row r="180" spans="1:4" s="71" customFormat="1" ht="17" x14ac:dyDescent="0.2">
      <c r="A180" s="13" t="s">
        <v>271</v>
      </c>
      <c r="B180" s="104"/>
      <c r="C180" s="12">
        <v>1500000</v>
      </c>
      <c r="D180" s="14"/>
    </row>
    <row r="181" spans="1:4" ht="17" x14ac:dyDescent="0.2">
      <c r="A181" s="18" t="s">
        <v>0</v>
      </c>
      <c r="B181" s="15"/>
      <c r="C181" s="14"/>
      <c r="D181" s="16">
        <f>SUM(C180:C180)</f>
        <v>1500000</v>
      </c>
    </row>
    <row r="182" spans="1:4" x14ac:dyDescent="0.2">
      <c r="A182" s="31"/>
      <c r="B182" s="32"/>
      <c r="C182" s="60"/>
      <c r="D182" s="34"/>
    </row>
    <row r="183" spans="1:4" ht="15" customHeight="1" x14ac:dyDescent="0.2">
      <c r="A183" s="141" t="s">
        <v>310</v>
      </c>
      <c r="B183" s="141"/>
      <c r="C183" s="6"/>
      <c r="D183" s="6"/>
    </row>
    <row r="184" spans="1:4" ht="15.75" customHeight="1" x14ac:dyDescent="0.2">
      <c r="A184" s="134" t="s">
        <v>311</v>
      </c>
      <c r="B184" s="134"/>
      <c r="C184" s="134"/>
      <c r="D184" s="134"/>
    </row>
    <row r="185" spans="1:4" s="71" customFormat="1" ht="17" x14ac:dyDescent="0.2">
      <c r="A185" s="13" t="s">
        <v>312</v>
      </c>
      <c r="B185" s="15"/>
      <c r="C185" s="12">
        <v>4000000</v>
      </c>
      <c r="D185" s="14"/>
    </row>
    <row r="186" spans="1:4" ht="17" x14ac:dyDescent="0.2">
      <c r="A186" s="17" t="s">
        <v>0</v>
      </c>
      <c r="C186" s="6"/>
      <c r="D186" s="5">
        <f>SUM(C185:C185)</f>
        <v>4000000</v>
      </c>
    </row>
    <row r="187" spans="1:4" x14ac:dyDescent="0.2">
      <c r="A187" s="31"/>
      <c r="B187" s="32"/>
      <c r="C187" s="60"/>
      <c r="D187" s="34"/>
    </row>
    <row r="188" spans="1:4" ht="17" x14ac:dyDescent="0.2">
      <c r="A188" s="82"/>
      <c r="B188" s="27" t="s">
        <v>38</v>
      </c>
      <c r="C188" s="28"/>
      <c r="D188" s="29">
        <f>SUM(D186+D181+D176+D171+D166+D160+D155+D149+D144+D139+D134+D129+D122+D117+D108+D99+D94+D89+D70+D65+D54)</f>
        <v>55416000</v>
      </c>
    </row>
    <row r="189" spans="1:4" x14ac:dyDescent="0.2">
      <c r="A189" s="31"/>
      <c r="B189" s="32"/>
      <c r="C189" s="33"/>
      <c r="D189" s="34"/>
    </row>
    <row r="190" spans="1:4" ht="15.75" customHeight="1" x14ac:dyDescent="0.2">
      <c r="A190" s="140" t="s">
        <v>249</v>
      </c>
      <c r="B190" s="140"/>
      <c r="C190" s="6"/>
    </row>
    <row r="191" spans="1:4" ht="261" customHeight="1" x14ac:dyDescent="0.2">
      <c r="A191" s="133" t="s">
        <v>250</v>
      </c>
      <c r="B191" s="133"/>
      <c r="C191" s="133"/>
      <c r="D191" s="133"/>
    </row>
    <row r="192" spans="1:4" ht="18" customHeight="1" x14ac:dyDescent="0.2">
      <c r="A192" s="124" t="s">
        <v>82</v>
      </c>
      <c r="B192" s="124"/>
      <c r="C192" s="82"/>
      <c r="D192" s="123"/>
    </row>
    <row r="193" spans="1:4" x14ac:dyDescent="0.2">
      <c r="A193" s="135"/>
      <c r="B193" s="135"/>
      <c r="C193" s="135"/>
      <c r="D193" s="135"/>
    </row>
    <row r="194" spans="1:4" ht="15.75" customHeight="1" x14ac:dyDescent="0.2">
      <c r="A194" s="91" t="s">
        <v>192</v>
      </c>
      <c r="B194" s="3" t="s">
        <v>272</v>
      </c>
      <c r="C194" s="6">
        <f>93000*12</f>
        <v>1116000</v>
      </c>
      <c r="D194" s="6"/>
    </row>
    <row r="195" spans="1:4" ht="34" x14ac:dyDescent="0.2">
      <c r="A195" s="13" t="s">
        <v>193</v>
      </c>
      <c r="B195" s="13" t="s">
        <v>273</v>
      </c>
      <c r="C195" s="14">
        <f>40000*12</f>
        <v>480000</v>
      </c>
      <c r="D195" s="14"/>
    </row>
    <row r="196" spans="1:4" ht="17" x14ac:dyDescent="0.2">
      <c r="A196" s="13" t="s">
        <v>83</v>
      </c>
      <c r="B196" s="13" t="s">
        <v>251</v>
      </c>
      <c r="C196" s="14">
        <f>50000*12</f>
        <v>600000</v>
      </c>
      <c r="D196" s="14"/>
    </row>
    <row r="197" spans="1:4" x14ac:dyDescent="0.2">
      <c r="A197" s="83" t="s">
        <v>0</v>
      </c>
      <c r="B197" s="71"/>
      <c r="C197" s="71"/>
      <c r="D197" s="16">
        <f>SUM(C194:C196)</f>
        <v>2196000</v>
      </c>
    </row>
    <row r="198" spans="1:4" x14ac:dyDescent="0.2">
      <c r="A198" s="31"/>
      <c r="B198" s="32"/>
      <c r="C198" s="33"/>
      <c r="D198" s="34"/>
    </row>
    <row r="199" spans="1:4" x14ac:dyDescent="0.2">
      <c r="A199" s="92" t="s">
        <v>42</v>
      </c>
      <c r="B199" s="92"/>
      <c r="C199" s="82"/>
      <c r="D199" s="91"/>
    </row>
    <row r="200" spans="1:4" ht="34" customHeight="1" x14ac:dyDescent="0.2">
      <c r="A200" s="135" t="s">
        <v>43</v>
      </c>
      <c r="B200" s="135"/>
      <c r="C200" s="135"/>
      <c r="D200" s="135"/>
    </row>
    <row r="201" spans="1:4" ht="17" x14ac:dyDescent="0.2">
      <c r="A201" s="91" t="s">
        <v>44</v>
      </c>
      <c r="B201" s="3" t="s">
        <v>54</v>
      </c>
      <c r="C201" s="6">
        <v>29000</v>
      </c>
      <c r="D201" s="6"/>
    </row>
    <row r="202" spans="1:4" ht="36" customHeight="1" x14ac:dyDescent="0.2">
      <c r="A202" s="3" t="s">
        <v>48</v>
      </c>
      <c r="B202" s="3" t="s">
        <v>194</v>
      </c>
      <c r="C202" s="6">
        <v>155000</v>
      </c>
      <c r="D202" s="6"/>
    </row>
    <row r="203" spans="1:4" ht="17" x14ac:dyDescent="0.2">
      <c r="A203" s="3" t="s">
        <v>45</v>
      </c>
      <c r="B203" s="3" t="s">
        <v>195</v>
      </c>
      <c r="C203" s="6">
        <f>250*2*2*121</f>
        <v>121000</v>
      </c>
      <c r="D203" s="6"/>
    </row>
    <row r="204" spans="1:4" ht="34.5" customHeight="1" x14ac:dyDescent="0.2">
      <c r="A204" s="30" t="s">
        <v>0</v>
      </c>
      <c r="B204" s="91"/>
      <c r="C204" s="91"/>
      <c r="D204" s="5">
        <f>SUM(C201:C203)</f>
        <v>305000</v>
      </c>
    </row>
    <row r="205" spans="1:4" x14ac:dyDescent="0.2">
      <c r="A205" s="31"/>
      <c r="B205" s="32"/>
      <c r="C205" s="33"/>
      <c r="D205" s="34"/>
    </row>
    <row r="206" spans="1:4" x14ac:dyDescent="0.2">
      <c r="A206" s="92" t="s">
        <v>46</v>
      </c>
      <c r="B206" s="92"/>
      <c r="C206" s="82"/>
      <c r="D206" s="91"/>
    </row>
    <row r="207" spans="1:4" ht="24" customHeight="1" x14ac:dyDescent="0.2">
      <c r="A207" s="135" t="s">
        <v>47</v>
      </c>
      <c r="B207" s="135"/>
      <c r="C207" s="135"/>
      <c r="D207" s="135"/>
    </row>
    <row r="208" spans="1:4" ht="17" x14ac:dyDescent="0.2">
      <c r="A208" s="91" t="s">
        <v>52</v>
      </c>
      <c r="B208" s="3" t="s">
        <v>50</v>
      </c>
      <c r="C208" s="6">
        <v>29000</v>
      </c>
      <c r="D208" s="6"/>
    </row>
    <row r="209" spans="1:4" ht="24" customHeight="1" x14ac:dyDescent="0.2">
      <c r="A209" s="3" t="s">
        <v>51</v>
      </c>
      <c r="B209" s="3" t="s">
        <v>53</v>
      </c>
      <c r="C209" s="6">
        <v>126000</v>
      </c>
      <c r="D209" s="6"/>
    </row>
    <row r="210" spans="1:4" ht="17" x14ac:dyDescent="0.2">
      <c r="A210" s="3" t="s">
        <v>49</v>
      </c>
      <c r="B210" s="3" t="s">
        <v>56</v>
      </c>
      <c r="C210" s="6">
        <f>250*1*4*121</f>
        <v>121000</v>
      </c>
      <c r="D210" s="6"/>
    </row>
    <row r="211" spans="1:4" ht="22.5" customHeight="1" x14ac:dyDescent="0.2">
      <c r="A211" s="3" t="s">
        <v>55</v>
      </c>
      <c r="B211" s="3" t="s">
        <v>290</v>
      </c>
      <c r="C211" s="6">
        <v>145000</v>
      </c>
      <c r="D211" s="6"/>
    </row>
    <row r="212" spans="1:4" x14ac:dyDescent="0.2">
      <c r="A212" s="30" t="s">
        <v>0</v>
      </c>
      <c r="B212" s="91"/>
      <c r="C212" s="91"/>
      <c r="D212" s="5">
        <f>SUM(C208:C211)</f>
        <v>421000</v>
      </c>
    </row>
    <row r="213" spans="1:4" x14ac:dyDescent="0.2">
      <c r="A213" s="31"/>
      <c r="B213" s="32"/>
      <c r="C213" s="33"/>
      <c r="D213" s="34"/>
    </row>
    <row r="214" spans="1:4" x14ac:dyDescent="0.2">
      <c r="A214" s="92" t="s">
        <v>63</v>
      </c>
      <c r="D214" s="6"/>
    </row>
    <row r="215" spans="1:4" ht="22.25" customHeight="1" x14ac:dyDescent="0.2">
      <c r="A215" s="135" t="s">
        <v>57</v>
      </c>
      <c r="B215" s="135"/>
      <c r="C215" s="135"/>
      <c r="D215" s="135"/>
    </row>
    <row r="216" spans="1:4" ht="17" x14ac:dyDescent="0.2">
      <c r="A216" s="94" t="s">
        <v>59</v>
      </c>
      <c r="B216" s="3" t="s">
        <v>58</v>
      </c>
      <c r="C216" s="4">
        <v>29000</v>
      </c>
    </row>
    <row r="217" spans="1:4" ht="22.25" customHeight="1" x14ac:dyDescent="0.2">
      <c r="A217" s="3" t="s">
        <v>84</v>
      </c>
      <c r="B217" s="3" t="s">
        <v>95</v>
      </c>
      <c r="C217" s="6">
        <v>29000</v>
      </c>
    </row>
    <row r="218" spans="1:4" ht="17" x14ac:dyDescent="0.2">
      <c r="A218" s="91" t="s">
        <v>85</v>
      </c>
      <c r="B218" s="3" t="s">
        <v>60</v>
      </c>
      <c r="C218" s="4">
        <v>24000</v>
      </c>
    </row>
    <row r="219" spans="1:4" ht="17" x14ac:dyDescent="0.2">
      <c r="A219" s="91" t="s">
        <v>61</v>
      </c>
      <c r="B219" s="3" t="s">
        <v>289</v>
      </c>
      <c r="C219" s="4">
        <v>290000</v>
      </c>
    </row>
    <row r="220" spans="1:4" ht="17" x14ac:dyDescent="0.2">
      <c r="A220" s="94" t="s">
        <v>62</v>
      </c>
      <c r="B220" s="3" t="s">
        <v>86</v>
      </c>
      <c r="C220" s="4">
        <f>10*4*50*121</f>
        <v>242000</v>
      </c>
    </row>
    <row r="221" spans="1:4" x14ac:dyDescent="0.2">
      <c r="A221" s="30" t="s">
        <v>0</v>
      </c>
      <c r="D221" s="5">
        <f>SUM(C216:C220)</f>
        <v>614000</v>
      </c>
    </row>
    <row r="222" spans="1:4" x14ac:dyDescent="0.2">
      <c r="A222" s="31"/>
      <c r="B222" s="32"/>
      <c r="C222" s="33"/>
      <c r="D222" s="34"/>
    </row>
    <row r="223" spans="1:4" x14ac:dyDescent="0.2">
      <c r="A223" s="92" t="s">
        <v>252</v>
      </c>
      <c r="D223" s="6"/>
    </row>
    <row r="224" spans="1:4" ht="21" customHeight="1" x14ac:dyDescent="0.2">
      <c r="A224" s="135" t="s">
        <v>253</v>
      </c>
      <c r="B224" s="135"/>
      <c r="C224" s="135"/>
      <c r="D224" s="135"/>
    </row>
    <row r="225" spans="1:4" ht="17" x14ac:dyDescent="0.2">
      <c r="A225" s="3" t="s">
        <v>254</v>
      </c>
      <c r="B225" s="3" t="s">
        <v>255</v>
      </c>
      <c r="C225" s="4">
        <v>296000</v>
      </c>
      <c r="D225" s="10"/>
    </row>
    <row r="226" spans="1:4" ht="17" customHeight="1" x14ac:dyDescent="0.2">
      <c r="A226" s="3" t="s">
        <v>256</v>
      </c>
      <c r="B226" s="3" t="s">
        <v>257</v>
      </c>
      <c r="C226" s="4">
        <v>229000</v>
      </c>
      <c r="D226" s="10"/>
    </row>
    <row r="227" spans="1:4" ht="17" x14ac:dyDescent="0.2">
      <c r="A227" s="3" t="s">
        <v>65</v>
      </c>
      <c r="B227" s="3" t="s">
        <v>258</v>
      </c>
      <c r="C227" s="4">
        <v>423000</v>
      </c>
      <c r="D227" s="10"/>
    </row>
    <row r="228" spans="1:4" ht="17" x14ac:dyDescent="0.2">
      <c r="A228" s="3" t="s">
        <v>41</v>
      </c>
      <c r="B228" s="3" t="s">
        <v>287</v>
      </c>
      <c r="C228" s="4">
        <v>218000</v>
      </c>
      <c r="D228" s="10"/>
    </row>
    <row r="229" spans="1:4" ht="17" x14ac:dyDescent="0.2">
      <c r="A229" s="3" t="s">
        <v>64</v>
      </c>
      <c r="B229" s="3" t="s">
        <v>259</v>
      </c>
      <c r="C229" s="4">
        <v>76000</v>
      </c>
      <c r="D229" s="10"/>
    </row>
    <row r="230" spans="1:4" ht="17" x14ac:dyDescent="0.2">
      <c r="A230" s="3" t="s">
        <v>260</v>
      </c>
      <c r="B230" s="3" t="s">
        <v>288</v>
      </c>
      <c r="C230" s="4">
        <v>254000</v>
      </c>
      <c r="D230" s="10"/>
    </row>
    <row r="231" spans="1:4" ht="20" customHeight="1" x14ac:dyDescent="0.2">
      <c r="A231" s="30" t="s">
        <v>0</v>
      </c>
      <c r="D231" s="5">
        <f>SUM(C225:C230)</f>
        <v>1496000</v>
      </c>
    </row>
    <row r="232" spans="1:4" x14ac:dyDescent="0.2">
      <c r="A232" s="31"/>
      <c r="B232" s="32"/>
      <c r="C232" s="33"/>
      <c r="D232" s="34"/>
    </row>
    <row r="233" spans="1:4" ht="20" customHeight="1" x14ac:dyDescent="0.2">
      <c r="A233" s="92" t="s">
        <v>69</v>
      </c>
      <c r="B233" s="92"/>
      <c r="C233" s="82"/>
      <c r="D233" s="91"/>
    </row>
    <row r="234" spans="1:4" x14ac:dyDescent="0.2">
      <c r="A234" s="135" t="s">
        <v>66</v>
      </c>
      <c r="B234" s="135"/>
      <c r="C234" s="135"/>
      <c r="D234" s="135"/>
    </row>
    <row r="235" spans="1:4" ht="17" x14ac:dyDescent="0.2">
      <c r="A235" s="91" t="s">
        <v>87</v>
      </c>
      <c r="B235" s="3" t="s">
        <v>88</v>
      </c>
      <c r="C235" s="6">
        <v>19000</v>
      </c>
      <c r="D235" s="6"/>
    </row>
    <row r="236" spans="1:4" ht="17" x14ac:dyDescent="0.2">
      <c r="A236" s="91" t="s">
        <v>89</v>
      </c>
      <c r="B236" s="3" t="s">
        <v>96</v>
      </c>
      <c r="C236" s="6">
        <v>24000</v>
      </c>
      <c r="D236" s="6"/>
    </row>
    <row r="237" spans="1:4" ht="17" x14ac:dyDescent="0.2">
      <c r="A237" s="91" t="s">
        <v>90</v>
      </c>
      <c r="B237" s="3" t="s">
        <v>67</v>
      </c>
      <c r="C237" s="6">
        <v>24000</v>
      </c>
      <c r="D237" s="6"/>
    </row>
    <row r="238" spans="1:4" x14ac:dyDescent="0.2">
      <c r="A238" s="30" t="s">
        <v>0</v>
      </c>
      <c r="B238" s="91"/>
      <c r="C238" s="91"/>
      <c r="D238" s="5">
        <f>SUM(C235:C237)</f>
        <v>67000</v>
      </c>
    </row>
    <row r="239" spans="1:4" x14ac:dyDescent="0.2">
      <c r="A239" s="31"/>
      <c r="B239" s="32"/>
      <c r="C239" s="33"/>
      <c r="D239" s="34"/>
    </row>
    <row r="240" spans="1:4" x14ac:dyDescent="0.2">
      <c r="A240" s="92" t="s">
        <v>68</v>
      </c>
      <c r="D240" s="6"/>
    </row>
    <row r="241" spans="1:4" ht="16.25" customHeight="1" x14ac:dyDescent="0.2">
      <c r="A241" s="135" t="s">
        <v>196</v>
      </c>
      <c r="B241" s="135"/>
      <c r="C241" s="135"/>
      <c r="D241" s="135"/>
    </row>
    <row r="242" spans="1:4" ht="17" x14ac:dyDescent="0.2">
      <c r="A242" s="91" t="s">
        <v>91</v>
      </c>
      <c r="B242" s="3" t="s">
        <v>92</v>
      </c>
      <c r="C242" s="4">
        <v>51000</v>
      </c>
    </row>
    <row r="243" spans="1:4" ht="17" x14ac:dyDescent="0.2">
      <c r="A243" s="91" t="s">
        <v>93</v>
      </c>
      <c r="B243" s="3" t="s">
        <v>70</v>
      </c>
      <c r="C243" s="6">
        <v>169000</v>
      </c>
    </row>
    <row r="244" spans="1:4" ht="17" x14ac:dyDescent="0.2">
      <c r="A244" s="91" t="s">
        <v>94</v>
      </c>
      <c r="B244" s="3" t="s">
        <v>71</v>
      </c>
      <c r="C244" s="6">
        <v>169000</v>
      </c>
    </row>
    <row r="245" spans="1:4" x14ac:dyDescent="0.2">
      <c r="A245" s="30" t="s">
        <v>0</v>
      </c>
      <c r="D245" s="5">
        <f>SUM(C242:C244)</f>
        <v>389000</v>
      </c>
    </row>
    <row r="246" spans="1:4" x14ac:dyDescent="0.2">
      <c r="A246" s="31"/>
      <c r="B246" s="32"/>
      <c r="C246" s="33"/>
      <c r="D246" s="34"/>
    </row>
    <row r="247" spans="1:4" x14ac:dyDescent="0.2">
      <c r="A247" s="92" t="s">
        <v>73</v>
      </c>
      <c r="D247" s="6"/>
    </row>
    <row r="248" spans="1:4" ht="35" customHeight="1" x14ac:dyDescent="0.2">
      <c r="A248" s="135" t="s">
        <v>72</v>
      </c>
      <c r="B248" s="135"/>
      <c r="C248" s="135"/>
      <c r="D248" s="135"/>
    </row>
    <row r="249" spans="1:4" ht="17" x14ac:dyDescent="0.2">
      <c r="A249" s="94" t="s">
        <v>35</v>
      </c>
      <c r="B249" s="3" t="s">
        <v>261</v>
      </c>
      <c r="C249" s="4">
        <v>23000</v>
      </c>
    </row>
    <row r="250" spans="1:4" ht="17" x14ac:dyDescent="0.2">
      <c r="A250" s="94" t="s">
        <v>74</v>
      </c>
      <c r="B250" s="3" t="s">
        <v>200</v>
      </c>
      <c r="C250" s="4">
        <v>19000</v>
      </c>
    </row>
    <row r="251" spans="1:4" ht="21.5" customHeight="1" x14ac:dyDescent="0.2">
      <c r="A251" s="91" t="s">
        <v>37</v>
      </c>
      <c r="B251" s="3" t="s">
        <v>180</v>
      </c>
      <c r="C251" s="4">
        <v>36000</v>
      </c>
    </row>
    <row r="252" spans="1:4" ht="17" x14ac:dyDescent="0.2">
      <c r="A252" s="94" t="s">
        <v>76</v>
      </c>
      <c r="B252" s="3" t="s">
        <v>201</v>
      </c>
      <c r="C252" s="4">
        <v>67000</v>
      </c>
    </row>
    <row r="253" spans="1:4" x14ac:dyDescent="0.2">
      <c r="A253" s="30" t="s">
        <v>0</v>
      </c>
      <c r="D253" s="5">
        <f>SUM(C249:C252)</f>
        <v>145000</v>
      </c>
    </row>
    <row r="254" spans="1:4" x14ac:dyDescent="0.2">
      <c r="A254" s="31"/>
      <c r="B254" s="32"/>
      <c r="C254" s="33"/>
      <c r="D254" s="34"/>
    </row>
    <row r="255" spans="1:4" ht="16.25" customHeight="1" x14ac:dyDescent="0.2">
      <c r="A255" s="140" t="s">
        <v>77</v>
      </c>
      <c r="B255" s="140"/>
      <c r="C255" s="6"/>
    </row>
    <row r="256" spans="1:4" ht="41" customHeight="1" x14ac:dyDescent="0.2">
      <c r="A256" s="134" t="s">
        <v>197</v>
      </c>
      <c r="B256" s="134"/>
      <c r="C256" s="134"/>
      <c r="D256" s="134"/>
    </row>
    <row r="257" spans="1:4" ht="17" x14ac:dyDescent="0.2">
      <c r="A257" s="3" t="s">
        <v>79</v>
      </c>
      <c r="B257" s="3" t="s">
        <v>292</v>
      </c>
      <c r="C257" s="4">
        <v>199000</v>
      </c>
      <c r="D257" s="10"/>
    </row>
    <row r="258" spans="1:4" ht="15" customHeight="1" x14ac:dyDescent="0.2">
      <c r="A258" s="3" t="s">
        <v>78</v>
      </c>
      <c r="B258" s="3" t="s">
        <v>199</v>
      </c>
      <c r="C258" s="4">
        <v>126000</v>
      </c>
      <c r="D258" s="10"/>
    </row>
    <row r="259" spans="1:4" ht="17" x14ac:dyDescent="0.2">
      <c r="A259" s="3" t="s">
        <v>80</v>
      </c>
      <c r="B259" s="3" t="s">
        <v>291</v>
      </c>
      <c r="C259" s="4">
        <f>500*4*121</f>
        <v>242000</v>
      </c>
      <c r="D259" s="10"/>
    </row>
    <row r="260" spans="1:4" ht="17" x14ac:dyDescent="0.2">
      <c r="A260" s="11" t="s">
        <v>0</v>
      </c>
      <c r="B260" s="11"/>
      <c r="C260" s="4"/>
      <c r="D260" s="5">
        <f>SUM(C257:C259)</f>
        <v>567000</v>
      </c>
    </row>
    <row r="261" spans="1:4" x14ac:dyDescent="0.2">
      <c r="A261" s="31"/>
      <c r="B261" s="32"/>
      <c r="C261" s="33"/>
      <c r="D261" s="34"/>
    </row>
    <row r="262" spans="1:4" ht="17" x14ac:dyDescent="0.2">
      <c r="B262" s="27" t="s">
        <v>81</v>
      </c>
      <c r="C262" s="35"/>
      <c r="D262" s="29">
        <f>+D197+D204+D212+D221+D231+D238+D245+D253+D260</f>
        <v>6200000</v>
      </c>
    </row>
    <row r="264" spans="1:4" x14ac:dyDescent="0.2">
      <c r="A264" s="142" t="s">
        <v>274</v>
      </c>
      <c r="B264" s="142"/>
      <c r="C264" s="14"/>
      <c r="D264" s="50"/>
    </row>
    <row r="265" spans="1:4" x14ac:dyDescent="0.2">
      <c r="A265" s="139"/>
      <c r="B265" s="139"/>
      <c r="C265" s="139"/>
      <c r="D265" s="139"/>
    </row>
    <row r="266" spans="1:4" x14ac:dyDescent="0.2">
      <c r="A266" s="73" t="s">
        <v>285</v>
      </c>
      <c r="B266" s="15"/>
      <c r="C266" s="12"/>
      <c r="D266" s="50"/>
    </row>
    <row r="267" spans="1:4" x14ac:dyDescent="0.2">
      <c r="A267" s="71" t="s">
        <v>275</v>
      </c>
      <c r="B267" s="15"/>
      <c r="C267" s="12"/>
      <c r="D267" s="50"/>
    </row>
    <row r="268" spans="1:4" ht="17" x14ac:dyDescent="0.2">
      <c r="A268" s="71" t="s">
        <v>167</v>
      </c>
      <c r="B268" s="66" t="s">
        <v>293</v>
      </c>
      <c r="C268" s="12">
        <v>714000</v>
      </c>
      <c r="D268" s="50"/>
    </row>
    <row r="269" spans="1:4" x14ac:dyDescent="0.2">
      <c r="A269" s="71" t="s">
        <v>202</v>
      </c>
      <c r="B269" s="15"/>
      <c r="C269" s="12">
        <v>182000</v>
      </c>
      <c r="D269" s="50"/>
    </row>
    <row r="270" spans="1:4" x14ac:dyDescent="0.2">
      <c r="A270" s="71" t="s">
        <v>203</v>
      </c>
      <c r="B270" s="15"/>
      <c r="C270" s="12">
        <v>303000</v>
      </c>
      <c r="D270" s="50"/>
    </row>
    <row r="271" spans="1:4" x14ac:dyDescent="0.2">
      <c r="A271" s="71" t="s">
        <v>276</v>
      </c>
      <c r="B271" s="15"/>
      <c r="C271" s="12">
        <v>218000</v>
      </c>
      <c r="D271" s="50"/>
    </row>
    <row r="272" spans="1:4" x14ac:dyDescent="0.2">
      <c r="A272" s="71" t="s">
        <v>103</v>
      </c>
      <c r="B272" s="15"/>
      <c r="C272" s="12">
        <v>97000</v>
      </c>
      <c r="D272" s="50"/>
    </row>
    <row r="273" spans="1:4" x14ac:dyDescent="0.2">
      <c r="A273" s="71" t="s">
        <v>36</v>
      </c>
      <c r="B273" s="15"/>
      <c r="C273" s="12">
        <v>471000</v>
      </c>
      <c r="D273" s="50"/>
    </row>
    <row r="274" spans="1:4" ht="17" x14ac:dyDescent="0.2">
      <c r="A274" s="74" t="s">
        <v>0</v>
      </c>
      <c r="B274" s="74"/>
      <c r="C274" s="16"/>
      <c r="D274" s="16">
        <f>SUM(C268:C273)</f>
        <v>1985000</v>
      </c>
    </row>
    <row r="275" spans="1:4" x14ac:dyDescent="0.2">
      <c r="A275" s="18"/>
      <c r="B275" s="81"/>
      <c r="C275" s="75"/>
      <c r="D275" s="26"/>
    </row>
    <row r="276" spans="1:4" x14ac:dyDescent="0.2">
      <c r="A276" s="73" t="s">
        <v>277</v>
      </c>
      <c r="B276" s="15"/>
      <c r="C276" s="12"/>
      <c r="D276" s="50"/>
    </row>
    <row r="277" spans="1:4" x14ac:dyDescent="0.2">
      <c r="A277" s="71" t="s">
        <v>280</v>
      </c>
      <c r="B277" s="15"/>
      <c r="C277" s="12"/>
      <c r="D277" s="50"/>
    </row>
    <row r="278" spans="1:4" x14ac:dyDescent="0.2">
      <c r="A278" s="71" t="s">
        <v>204</v>
      </c>
      <c r="B278" s="13"/>
      <c r="C278" s="12">
        <v>306000</v>
      </c>
      <c r="D278" s="50"/>
    </row>
    <row r="279" spans="1:4" x14ac:dyDescent="0.2">
      <c r="A279" s="71" t="s">
        <v>279</v>
      </c>
      <c r="B279" s="13"/>
      <c r="C279" s="12">
        <v>327000</v>
      </c>
      <c r="D279" s="50"/>
    </row>
    <row r="280" spans="1:4" x14ac:dyDescent="0.2">
      <c r="A280" s="71" t="s">
        <v>104</v>
      </c>
      <c r="B280" s="13"/>
      <c r="C280" s="12">
        <v>85000</v>
      </c>
      <c r="D280" s="50"/>
    </row>
    <row r="281" spans="1:4" x14ac:dyDescent="0.2">
      <c r="A281" s="71" t="s">
        <v>203</v>
      </c>
      <c r="B281" s="13"/>
      <c r="C281" s="12">
        <v>97000</v>
      </c>
      <c r="D281" s="50"/>
    </row>
    <row r="282" spans="1:4" ht="17" x14ac:dyDescent="0.2">
      <c r="A282" s="71" t="s">
        <v>278</v>
      </c>
      <c r="B282" s="13" t="s">
        <v>179</v>
      </c>
      <c r="C282" s="12">
        <f>1000*121</f>
        <v>121000</v>
      </c>
      <c r="D282" s="50"/>
    </row>
    <row r="283" spans="1:4" x14ac:dyDescent="0.2">
      <c r="A283" s="71" t="s">
        <v>103</v>
      </c>
      <c r="B283" s="13"/>
      <c r="C283" s="12">
        <v>61000</v>
      </c>
      <c r="D283" s="50"/>
    </row>
    <row r="284" spans="1:4" ht="17" x14ac:dyDescent="0.2">
      <c r="A284" s="71" t="s">
        <v>36</v>
      </c>
      <c r="B284" s="13" t="s">
        <v>207</v>
      </c>
      <c r="C284" s="12">
        <f>2000*121</f>
        <v>242000</v>
      </c>
      <c r="D284" s="50"/>
    </row>
    <row r="285" spans="1:4" ht="17" x14ac:dyDescent="0.2">
      <c r="A285" s="74" t="s">
        <v>0</v>
      </c>
      <c r="B285" s="74"/>
      <c r="C285" s="16"/>
      <c r="D285" s="16">
        <f>SUM(C278:C284)</f>
        <v>1239000</v>
      </c>
    </row>
    <row r="286" spans="1:4" x14ac:dyDescent="0.2">
      <c r="A286" s="18"/>
      <c r="B286" s="81"/>
      <c r="C286" s="75"/>
      <c r="D286" s="26"/>
    </row>
    <row r="287" spans="1:4" x14ac:dyDescent="0.2">
      <c r="A287" s="73" t="s">
        <v>295</v>
      </c>
      <c r="B287" s="15"/>
      <c r="C287" s="12"/>
      <c r="D287" s="50"/>
    </row>
    <row r="288" spans="1:4" x14ac:dyDescent="0.2">
      <c r="A288" s="71" t="s">
        <v>296</v>
      </c>
      <c r="B288" s="15"/>
      <c r="C288" s="12">
        <v>327000</v>
      </c>
      <c r="D288" s="50"/>
    </row>
    <row r="289" spans="1:4" ht="17" x14ac:dyDescent="0.2">
      <c r="A289" s="71" t="s">
        <v>204</v>
      </c>
      <c r="B289" s="15" t="s">
        <v>336</v>
      </c>
      <c r="C289" s="12">
        <v>360000</v>
      </c>
      <c r="D289" s="50"/>
    </row>
    <row r="290" spans="1:4" x14ac:dyDescent="0.2">
      <c r="A290" s="71" t="s">
        <v>104</v>
      </c>
      <c r="B290" s="15"/>
      <c r="C290" s="12">
        <v>70000</v>
      </c>
      <c r="D290" s="50"/>
    </row>
    <row r="291" spans="1:4" ht="17" x14ac:dyDescent="0.2">
      <c r="A291" s="71" t="s">
        <v>203</v>
      </c>
      <c r="B291" s="13" t="s">
        <v>298</v>
      </c>
      <c r="C291" s="12">
        <v>266000</v>
      </c>
      <c r="D291" s="50"/>
    </row>
    <row r="292" spans="1:4" ht="17" x14ac:dyDescent="0.2">
      <c r="A292" s="71" t="s">
        <v>278</v>
      </c>
      <c r="B292" s="15" t="s">
        <v>337</v>
      </c>
      <c r="C292" s="12">
        <v>126000</v>
      </c>
      <c r="D292" s="50"/>
    </row>
    <row r="293" spans="1:4" s="122" customFormat="1" ht="17" x14ac:dyDescent="0.2">
      <c r="A293" s="71" t="s">
        <v>278</v>
      </c>
      <c r="B293" s="15" t="s">
        <v>338</v>
      </c>
      <c r="C293" s="12">
        <v>104000</v>
      </c>
      <c r="D293" s="50"/>
    </row>
    <row r="294" spans="1:4" x14ac:dyDescent="0.2">
      <c r="A294" s="71" t="s">
        <v>103</v>
      </c>
      <c r="B294" s="13"/>
      <c r="C294" s="12">
        <v>85000</v>
      </c>
      <c r="D294" s="50"/>
    </row>
    <row r="295" spans="1:4" ht="17" x14ac:dyDescent="0.2">
      <c r="A295" s="71" t="s">
        <v>36</v>
      </c>
      <c r="B295" s="13" t="s">
        <v>297</v>
      </c>
      <c r="C295" s="12">
        <v>356000</v>
      </c>
      <c r="D295" s="50"/>
    </row>
    <row r="296" spans="1:4" ht="17" x14ac:dyDescent="0.2">
      <c r="A296" s="74" t="s">
        <v>0</v>
      </c>
      <c r="B296" s="74"/>
      <c r="C296" s="16"/>
      <c r="D296" s="16">
        <f>SUM(C288:C295)</f>
        <v>1694000</v>
      </c>
    </row>
    <row r="297" spans="1:4" x14ac:dyDescent="0.2">
      <c r="A297" s="18"/>
      <c r="B297" s="81"/>
      <c r="C297" s="75"/>
      <c r="D297" s="26"/>
    </row>
    <row r="298" spans="1:4" x14ac:dyDescent="0.2">
      <c r="A298" s="18"/>
      <c r="B298" s="81"/>
      <c r="C298" s="75"/>
      <c r="D298" s="26"/>
    </row>
    <row r="299" spans="1:4" x14ac:dyDescent="0.2">
      <c r="A299" s="73" t="s">
        <v>303</v>
      </c>
      <c r="B299" s="15"/>
      <c r="C299" s="12"/>
      <c r="D299" s="50"/>
    </row>
    <row r="300" spans="1:4" ht="17" x14ac:dyDescent="0.2">
      <c r="A300" s="71" t="s">
        <v>167</v>
      </c>
      <c r="B300" s="15" t="s">
        <v>294</v>
      </c>
      <c r="C300" s="12">
        <v>448000</v>
      </c>
      <c r="D300" s="50"/>
    </row>
    <row r="301" spans="1:4" ht="17" x14ac:dyDescent="0.2">
      <c r="A301" s="71" t="s">
        <v>35</v>
      </c>
      <c r="B301" s="15" t="s">
        <v>301</v>
      </c>
      <c r="C301" s="12">
        <v>623000</v>
      </c>
      <c r="D301" s="50"/>
    </row>
    <row r="302" spans="1:4" x14ac:dyDescent="0.2">
      <c r="A302" s="71" t="s">
        <v>299</v>
      </c>
      <c r="B302" s="15"/>
      <c r="C302" s="12">
        <v>73000</v>
      </c>
      <c r="D302" s="50"/>
    </row>
    <row r="303" spans="1:4" ht="17" x14ac:dyDescent="0.2">
      <c r="A303" s="71" t="s">
        <v>300</v>
      </c>
      <c r="B303" s="15" t="s">
        <v>302</v>
      </c>
      <c r="C303" s="12">
        <v>218000</v>
      </c>
      <c r="D303" s="50"/>
    </row>
    <row r="304" spans="1:4" x14ac:dyDescent="0.2">
      <c r="A304" s="71" t="s">
        <v>103</v>
      </c>
      <c r="B304" s="15"/>
      <c r="C304" s="105">
        <v>61000</v>
      </c>
      <c r="D304" s="50"/>
    </row>
    <row r="305" spans="1:4" x14ac:dyDescent="0.2">
      <c r="A305" s="71" t="s">
        <v>36</v>
      </c>
      <c r="B305" s="15"/>
      <c r="C305" s="12">
        <v>370000</v>
      </c>
      <c r="D305" s="50"/>
    </row>
    <row r="306" spans="1:4" ht="17" x14ac:dyDescent="0.2">
      <c r="A306" s="74" t="s">
        <v>0</v>
      </c>
      <c r="B306" s="74"/>
      <c r="C306" s="16"/>
      <c r="D306" s="16">
        <f>SUM(C300:C305)</f>
        <v>1793000</v>
      </c>
    </row>
    <row r="307" spans="1:4" x14ac:dyDescent="0.2">
      <c r="A307" s="74"/>
      <c r="B307" s="74"/>
      <c r="C307" s="16"/>
      <c r="D307" s="16"/>
    </row>
    <row r="308" spans="1:4" x14ac:dyDescent="0.2">
      <c r="A308" s="18"/>
      <c r="B308" s="81"/>
      <c r="C308" s="75"/>
      <c r="D308" s="26"/>
    </row>
    <row r="309" spans="1:4" x14ac:dyDescent="0.2">
      <c r="A309" s="73" t="s">
        <v>308</v>
      </c>
      <c r="B309" s="15"/>
      <c r="C309" s="12"/>
      <c r="D309" s="50"/>
    </row>
    <row r="310" spans="1:4" ht="17" x14ac:dyDescent="0.2">
      <c r="A310" s="71" t="s">
        <v>105</v>
      </c>
      <c r="B310" s="15" t="s">
        <v>208</v>
      </c>
      <c r="C310" s="12">
        <v>44000</v>
      </c>
      <c r="D310" s="50"/>
    </row>
    <row r="311" spans="1:4" ht="17" x14ac:dyDescent="0.2">
      <c r="A311" s="71" t="s">
        <v>106</v>
      </c>
      <c r="B311" s="13" t="s">
        <v>281</v>
      </c>
      <c r="C311" s="12">
        <v>220000</v>
      </c>
      <c r="D311" s="50"/>
    </row>
    <row r="312" spans="1:4" ht="17" x14ac:dyDescent="0.2">
      <c r="A312" s="71" t="s">
        <v>205</v>
      </c>
      <c r="B312" s="13" t="s">
        <v>179</v>
      </c>
      <c r="C312" s="12">
        <v>121000</v>
      </c>
      <c r="D312" s="50"/>
    </row>
    <row r="313" spans="1:4" ht="17" x14ac:dyDescent="0.2">
      <c r="A313" s="71" t="s">
        <v>206</v>
      </c>
      <c r="B313" s="13" t="s">
        <v>209</v>
      </c>
      <c r="C313" s="12">
        <v>58000</v>
      </c>
      <c r="D313" s="50"/>
    </row>
    <row r="314" spans="1:4" ht="17" x14ac:dyDescent="0.2">
      <c r="A314" s="74" t="s">
        <v>0</v>
      </c>
      <c r="B314" s="74"/>
      <c r="C314" s="12"/>
      <c r="D314" s="16">
        <f>SUM(C310:C313)</f>
        <v>443000</v>
      </c>
    </row>
    <row r="315" spans="1:4" x14ac:dyDescent="0.2">
      <c r="A315" s="137"/>
      <c r="B315" s="137"/>
      <c r="C315" s="137"/>
      <c r="D315" s="137"/>
    </row>
    <row r="316" spans="1:4" ht="17" x14ac:dyDescent="0.2">
      <c r="A316" s="71"/>
      <c r="B316" s="27" t="s">
        <v>107</v>
      </c>
      <c r="C316" s="35"/>
      <c r="D316" s="29">
        <f>D314+D306+D296+D285+D274</f>
        <v>7154000</v>
      </c>
    </row>
    <row r="317" spans="1:4" ht="18" x14ac:dyDescent="0.2">
      <c r="A317" s="71"/>
      <c r="B317" s="76" t="s">
        <v>163</v>
      </c>
      <c r="C317" s="54"/>
      <c r="D317" s="54">
        <f>D47+D188+D262+D316</f>
        <v>1074078000</v>
      </c>
    </row>
    <row r="318" spans="1:4" ht="18" customHeight="1" x14ac:dyDescent="0.2">
      <c r="A318" s="136"/>
      <c r="B318" s="136"/>
      <c r="C318" s="136"/>
      <c r="D318" s="136"/>
    </row>
    <row r="319" spans="1:4" ht="21" customHeight="1" x14ac:dyDescent="0.2">
      <c r="A319" s="37" t="s">
        <v>108</v>
      </c>
      <c r="C319" s="91"/>
      <c r="D319" s="91"/>
    </row>
    <row r="320" spans="1:4" ht="34" x14ac:dyDescent="0.2">
      <c r="A320" s="106" t="s">
        <v>109</v>
      </c>
      <c r="B320" s="107" t="s">
        <v>110</v>
      </c>
      <c r="C320" s="91"/>
      <c r="D320" s="107" t="s">
        <v>111</v>
      </c>
    </row>
    <row r="321" spans="1:4" x14ac:dyDescent="0.2">
      <c r="A321" s="108"/>
      <c r="B321" s="108"/>
      <c r="C321" s="109"/>
      <c r="D321" s="91"/>
    </row>
    <row r="322" spans="1:4" ht="17" x14ac:dyDescent="0.2">
      <c r="A322" s="110" t="s">
        <v>112</v>
      </c>
      <c r="B322" s="111"/>
      <c r="C322" s="111"/>
      <c r="D322" s="91"/>
    </row>
    <row r="323" spans="1:4" ht="17" x14ac:dyDescent="0.2">
      <c r="A323" s="112" t="s">
        <v>113</v>
      </c>
      <c r="B323" s="113">
        <v>10670000</v>
      </c>
      <c r="C323" s="113"/>
    </row>
    <row r="324" spans="1:4" ht="17" x14ac:dyDescent="0.2">
      <c r="A324" s="110" t="s">
        <v>114</v>
      </c>
      <c r="B324" s="114"/>
      <c r="C324" s="114"/>
    </row>
    <row r="325" spans="1:4" ht="17" x14ac:dyDescent="0.2">
      <c r="A325" s="115" t="s">
        <v>115</v>
      </c>
      <c r="B325" s="113">
        <v>1126000</v>
      </c>
      <c r="C325" s="113"/>
    </row>
    <row r="326" spans="1:4" ht="17" x14ac:dyDescent="0.2">
      <c r="A326" s="115" t="s">
        <v>116</v>
      </c>
      <c r="B326" s="113">
        <v>588000</v>
      </c>
      <c r="C326" s="113"/>
    </row>
    <row r="327" spans="1:4" x14ac:dyDescent="0.2">
      <c r="A327" s="116" t="s">
        <v>117</v>
      </c>
      <c r="B327" s="113"/>
      <c r="C327" s="113"/>
    </row>
    <row r="328" spans="1:4" x14ac:dyDescent="0.2">
      <c r="A328" s="117" t="s">
        <v>217</v>
      </c>
      <c r="B328" s="113">
        <v>500000</v>
      </c>
      <c r="C328" s="113"/>
    </row>
    <row r="329" spans="1:4" ht="17" x14ac:dyDescent="0.2">
      <c r="A329" s="110" t="s">
        <v>118</v>
      </c>
      <c r="B329" s="118"/>
      <c r="C329" s="118"/>
    </row>
    <row r="330" spans="1:4" ht="17" x14ac:dyDescent="0.2">
      <c r="A330" s="115" t="s">
        <v>118</v>
      </c>
      <c r="B330" s="113">
        <v>500000</v>
      </c>
      <c r="C330" s="113"/>
    </row>
    <row r="331" spans="1:4" ht="17" x14ac:dyDescent="0.2">
      <c r="A331" s="110" t="s">
        <v>119</v>
      </c>
      <c r="B331" s="118"/>
      <c r="C331" s="118"/>
    </row>
    <row r="332" spans="1:4" ht="17" x14ac:dyDescent="0.2">
      <c r="A332" s="115" t="s">
        <v>120</v>
      </c>
      <c r="B332" s="113">
        <v>500000</v>
      </c>
      <c r="C332" s="113"/>
    </row>
    <row r="333" spans="1:4" ht="17" x14ac:dyDescent="0.2">
      <c r="A333" s="110" t="s">
        <v>121</v>
      </c>
      <c r="B333" s="118"/>
      <c r="C333" s="118"/>
    </row>
    <row r="334" spans="1:4" ht="17" x14ac:dyDescent="0.2">
      <c r="A334" s="115" t="s">
        <v>122</v>
      </c>
      <c r="B334" s="113">
        <v>400000</v>
      </c>
      <c r="C334" s="113"/>
    </row>
    <row r="335" spans="1:4" x14ac:dyDescent="0.2">
      <c r="A335" s="117" t="s">
        <v>123</v>
      </c>
      <c r="B335" s="113">
        <v>1500000</v>
      </c>
      <c r="C335" s="113"/>
    </row>
    <row r="336" spans="1:4" x14ac:dyDescent="0.2">
      <c r="A336" s="117" t="s">
        <v>124</v>
      </c>
      <c r="B336" s="113">
        <v>500000</v>
      </c>
      <c r="C336" s="113"/>
    </row>
    <row r="337" spans="1:3" x14ac:dyDescent="0.2">
      <c r="A337" s="117" t="s">
        <v>125</v>
      </c>
      <c r="B337" s="113">
        <v>1200000</v>
      </c>
      <c r="C337" s="113"/>
    </row>
    <row r="338" spans="1:3" x14ac:dyDescent="0.2">
      <c r="A338" s="117" t="s">
        <v>126</v>
      </c>
      <c r="B338" s="113">
        <v>300000</v>
      </c>
      <c r="C338" s="113"/>
    </row>
    <row r="339" spans="1:3" x14ac:dyDescent="0.2">
      <c r="A339" s="117" t="s">
        <v>127</v>
      </c>
      <c r="B339" s="113">
        <v>3300000</v>
      </c>
      <c r="C339" s="113"/>
    </row>
    <row r="340" spans="1:3" x14ac:dyDescent="0.2">
      <c r="A340" s="117" t="s">
        <v>128</v>
      </c>
      <c r="B340" s="113">
        <v>600000</v>
      </c>
      <c r="C340" s="113"/>
    </row>
    <row r="341" spans="1:3" ht="17" x14ac:dyDescent="0.2">
      <c r="A341" s="110" t="s">
        <v>129</v>
      </c>
      <c r="B341" s="118"/>
      <c r="C341" s="118"/>
    </row>
    <row r="342" spans="1:3" ht="17" x14ac:dyDescent="0.2">
      <c r="A342" s="115" t="s">
        <v>130</v>
      </c>
      <c r="B342" s="113">
        <v>300000</v>
      </c>
      <c r="C342" s="113"/>
    </row>
    <row r="343" spans="1:3" ht="17" x14ac:dyDescent="0.2">
      <c r="A343" s="115" t="s">
        <v>131</v>
      </c>
      <c r="B343" s="113">
        <v>300000</v>
      </c>
      <c r="C343" s="113"/>
    </row>
    <row r="344" spans="1:3" ht="17" x14ac:dyDescent="0.2">
      <c r="A344" s="115" t="s">
        <v>132</v>
      </c>
      <c r="B344" s="113">
        <v>400000</v>
      </c>
      <c r="C344" s="113"/>
    </row>
    <row r="345" spans="1:3" ht="17" x14ac:dyDescent="0.2">
      <c r="A345" s="110" t="s">
        <v>133</v>
      </c>
      <c r="B345" s="118"/>
      <c r="C345" s="118"/>
    </row>
    <row r="346" spans="1:3" x14ac:dyDescent="0.2">
      <c r="A346" s="117" t="s">
        <v>134</v>
      </c>
      <c r="B346" s="113">
        <v>780000</v>
      </c>
      <c r="C346" s="113"/>
    </row>
    <row r="347" spans="1:3" x14ac:dyDescent="0.2">
      <c r="A347" s="117" t="s">
        <v>135</v>
      </c>
      <c r="B347" s="113">
        <v>780000</v>
      </c>
      <c r="C347" s="113"/>
    </row>
    <row r="348" spans="1:3" ht="17" x14ac:dyDescent="0.2">
      <c r="A348" s="115" t="s">
        <v>136</v>
      </c>
      <c r="B348" s="113">
        <v>650000</v>
      </c>
      <c r="C348" s="113"/>
    </row>
    <row r="349" spans="1:3" x14ac:dyDescent="0.2">
      <c r="A349" s="117" t="s">
        <v>137</v>
      </c>
      <c r="B349" s="113">
        <v>650000</v>
      </c>
      <c r="C349" s="113"/>
    </row>
    <row r="350" spans="1:3" x14ac:dyDescent="0.2">
      <c r="A350" s="117" t="s">
        <v>138</v>
      </c>
      <c r="B350" s="113">
        <v>6500000</v>
      </c>
      <c r="C350" s="113"/>
    </row>
    <row r="351" spans="1:3" x14ac:dyDescent="0.2">
      <c r="A351" s="117" t="s">
        <v>139</v>
      </c>
      <c r="B351" s="113">
        <v>780000</v>
      </c>
      <c r="C351" s="113"/>
    </row>
    <row r="352" spans="1:3" x14ac:dyDescent="0.2">
      <c r="A352" s="117" t="s">
        <v>140</v>
      </c>
      <c r="B352" s="113">
        <v>3575000</v>
      </c>
      <c r="C352" s="113"/>
    </row>
    <row r="353" spans="1:4" ht="17" x14ac:dyDescent="0.2">
      <c r="A353" s="110" t="s">
        <v>141</v>
      </c>
      <c r="B353" s="118"/>
      <c r="C353" s="118"/>
    </row>
    <row r="354" spans="1:4" ht="17" x14ac:dyDescent="0.2">
      <c r="A354" s="115" t="s">
        <v>142</v>
      </c>
      <c r="B354" s="113">
        <v>0</v>
      </c>
      <c r="C354" s="113"/>
      <c r="D354" s="84"/>
    </row>
    <row r="355" spans="1:4" ht="17" x14ac:dyDescent="0.2">
      <c r="A355" s="110" t="s">
        <v>143</v>
      </c>
      <c r="B355" s="118"/>
      <c r="C355" s="118"/>
    </row>
    <row r="356" spans="1:4" ht="17" x14ac:dyDescent="0.2">
      <c r="A356" s="115" t="s">
        <v>144</v>
      </c>
      <c r="B356" s="113">
        <v>250000</v>
      </c>
      <c r="C356" s="113"/>
    </row>
    <row r="357" spans="1:4" ht="17" x14ac:dyDescent="0.2">
      <c r="A357" s="115" t="s">
        <v>145</v>
      </c>
      <c r="B357" s="113">
        <v>250000</v>
      </c>
      <c r="C357" s="113"/>
    </row>
    <row r="358" spans="1:4" ht="17" x14ac:dyDescent="0.2">
      <c r="A358" s="110" t="s">
        <v>146</v>
      </c>
      <c r="B358" s="118"/>
      <c r="C358" s="118"/>
    </row>
    <row r="359" spans="1:4" x14ac:dyDescent="0.2">
      <c r="A359" s="117" t="s">
        <v>147</v>
      </c>
      <c r="B359" s="113">
        <v>600000</v>
      </c>
      <c r="C359" s="113"/>
    </row>
    <row r="360" spans="1:4" ht="17" x14ac:dyDescent="0.2">
      <c r="A360" s="115" t="s">
        <v>148</v>
      </c>
      <c r="B360" s="113">
        <v>485000</v>
      </c>
      <c r="C360" s="113"/>
    </row>
    <row r="361" spans="1:4" ht="17" x14ac:dyDescent="0.2">
      <c r="A361" s="115" t="s">
        <v>149</v>
      </c>
      <c r="B361" s="113">
        <v>400000</v>
      </c>
      <c r="C361" s="113"/>
    </row>
    <row r="362" spans="1:4" ht="17" x14ac:dyDescent="0.2">
      <c r="A362" s="115" t="s">
        <v>150</v>
      </c>
      <c r="B362" s="113">
        <v>500000</v>
      </c>
      <c r="C362" s="113"/>
    </row>
    <row r="363" spans="1:4" ht="17" x14ac:dyDescent="0.2">
      <c r="A363" s="119" t="s">
        <v>151</v>
      </c>
      <c r="B363" s="113"/>
      <c r="C363" s="113"/>
    </row>
    <row r="364" spans="1:4" ht="17" x14ac:dyDescent="0.2">
      <c r="A364" s="115" t="s">
        <v>152</v>
      </c>
      <c r="B364" s="113">
        <v>80000</v>
      </c>
      <c r="C364" s="113"/>
    </row>
    <row r="365" spans="1:4" ht="17" x14ac:dyDescent="0.2">
      <c r="A365" s="119" t="s">
        <v>153</v>
      </c>
      <c r="B365" s="113"/>
      <c r="C365" s="113"/>
    </row>
    <row r="366" spans="1:4" ht="17" x14ac:dyDescent="0.2">
      <c r="A366" s="115" t="s">
        <v>154</v>
      </c>
      <c r="B366" s="113"/>
      <c r="C366" s="113"/>
      <c r="D366" s="25">
        <v>2000000</v>
      </c>
    </row>
    <row r="367" spans="1:4" x14ac:dyDescent="0.2">
      <c r="A367" s="115"/>
      <c r="B367" s="113"/>
      <c r="C367" s="113"/>
    </row>
    <row r="368" spans="1:4" x14ac:dyDescent="0.2">
      <c r="A368" s="120"/>
      <c r="B368" s="121"/>
      <c r="C368" s="121"/>
      <c r="D368" s="41"/>
    </row>
    <row r="369" spans="1:4" ht="17" x14ac:dyDescent="0.2">
      <c r="A369" s="42" t="s">
        <v>162</v>
      </c>
      <c r="B369" s="43">
        <f>SUM(B323:B365)</f>
        <v>38964000</v>
      </c>
      <c r="C369" s="43"/>
      <c r="D369" s="43">
        <f>SUM(D323:D368)</f>
        <v>2000000</v>
      </c>
    </row>
    <row r="370" spans="1:4" ht="17" x14ac:dyDescent="0.2">
      <c r="A370" s="42"/>
      <c r="B370" s="43"/>
      <c r="C370" s="43"/>
      <c r="D370" s="43"/>
    </row>
    <row r="371" spans="1:4" x14ac:dyDescent="0.2">
      <c r="A371" s="44" t="s">
        <v>247</v>
      </c>
      <c r="B371" s="45"/>
      <c r="C371" s="46"/>
    </row>
    <row r="372" spans="1:4" x14ac:dyDescent="0.2">
      <c r="A372" s="47"/>
      <c r="B372" s="45"/>
      <c r="C372" s="46"/>
    </row>
    <row r="373" spans="1:4" x14ac:dyDescent="0.2">
      <c r="A373" s="48" t="s">
        <v>155</v>
      </c>
      <c r="B373" s="49">
        <f>D47</f>
        <v>1005308000</v>
      </c>
      <c r="C373" s="50"/>
    </row>
    <row r="374" spans="1:4" x14ac:dyDescent="0.2">
      <c r="A374" s="48" t="s">
        <v>160</v>
      </c>
      <c r="B374" s="49">
        <f>D188</f>
        <v>55416000</v>
      </c>
      <c r="C374" s="50"/>
    </row>
    <row r="375" spans="1:4" x14ac:dyDescent="0.2">
      <c r="A375" s="48" t="s">
        <v>164</v>
      </c>
      <c r="B375" s="49">
        <f>D262</f>
        <v>6200000</v>
      </c>
      <c r="C375" s="50"/>
    </row>
    <row r="376" spans="1:4" x14ac:dyDescent="0.2">
      <c r="A376" s="48" t="s">
        <v>156</v>
      </c>
      <c r="B376" s="49">
        <f>D316</f>
        <v>7154000</v>
      </c>
      <c r="C376" s="50"/>
    </row>
    <row r="377" spans="1:4" x14ac:dyDescent="0.2">
      <c r="A377" s="48" t="s">
        <v>157</v>
      </c>
      <c r="B377" s="49">
        <f>B369</f>
        <v>38964000</v>
      </c>
      <c r="C377" s="50"/>
    </row>
    <row r="378" spans="1:4" x14ac:dyDescent="0.2">
      <c r="A378" s="48" t="s">
        <v>158</v>
      </c>
      <c r="B378" s="49">
        <f>D366</f>
        <v>2000000</v>
      </c>
      <c r="C378" s="50"/>
    </row>
    <row r="379" spans="1:4" x14ac:dyDescent="0.2">
      <c r="A379" s="51"/>
      <c r="B379" s="52"/>
      <c r="C379" s="41"/>
      <c r="D379" s="41"/>
    </row>
    <row r="380" spans="1:4" ht="18" x14ac:dyDescent="0.2">
      <c r="A380" s="53" t="s">
        <v>173</v>
      </c>
      <c r="B380" s="54">
        <f>SUM(B373:B378)</f>
        <v>1115042000</v>
      </c>
      <c r="C380" s="49" t="s">
        <v>174</v>
      </c>
      <c r="D380" s="55"/>
    </row>
    <row r="384" spans="1:4" ht="17" x14ac:dyDescent="0.2">
      <c r="B384" s="56" t="s">
        <v>172</v>
      </c>
    </row>
    <row r="385" spans="2:3" x14ac:dyDescent="0.2">
      <c r="B385" s="56"/>
    </row>
    <row r="386" spans="2:3" ht="17" x14ac:dyDescent="0.2">
      <c r="B386" s="56" t="s">
        <v>286</v>
      </c>
    </row>
    <row r="388" spans="2:3" x14ac:dyDescent="0.2">
      <c r="C388" s="82"/>
    </row>
  </sheetData>
  <mergeCells count="47">
    <mergeCell ref="A1:C1"/>
    <mergeCell ref="A3:C3"/>
    <mergeCell ref="A126:I126"/>
    <mergeCell ref="A179:D179"/>
    <mergeCell ref="A174:D174"/>
    <mergeCell ref="A101:B101"/>
    <mergeCell ref="A111:D111"/>
    <mergeCell ref="A102:D102"/>
    <mergeCell ref="A120:D120"/>
    <mergeCell ref="A97:D97"/>
    <mergeCell ref="A92:D92"/>
    <mergeCell ref="A90:D90"/>
    <mergeCell ref="A73:D73"/>
    <mergeCell ref="A18:D18"/>
    <mergeCell ref="A68:D68"/>
    <mergeCell ref="A57:D57"/>
    <mergeCell ref="A56:B56"/>
    <mergeCell ref="A52:D52"/>
    <mergeCell ref="A43:D43"/>
    <mergeCell ref="A190:B190"/>
    <mergeCell ref="A158:D158"/>
    <mergeCell ref="A157:B157"/>
    <mergeCell ref="A137:D137"/>
    <mergeCell ref="A132:D132"/>
    <mergeCell ref="A169:D169"/>
    <mergeCell ref="A318:D318"/>
    <mergeCell ref="A315:D315"/>
    <mergeCell ref="A142:D142"/>
    <mergeCell ref="A147:D147"/>
    <mergeCell ref="A152:D152"/>
    <mergeCell ref="A156:D156"/>
    <mergeCell ref="A265:D265"/>
    <mergeCell ref="A224:D224"/>
    <mergeCell ref="A234:D234"/>
    <mergeCell ref="A255:B255"/>
    <mergeCell ref="A183:B183"/>
    <mergeCell ref="A184:D184"/>
    <mergeCell ref="A241:D241"/>
    <mergeCell ref="A248:D248"/>
    <mergeCell ref="A264:B264"/>
    <mergeCell ref="A163:D163"/>
    <mergeCell ref="A191:D191"/>
    <mergeCell ref="A256:D256"/>
    <mergeCell ref="A215:D215"/>
    <mergeCell ref="A207:D207"/>
    <mergeCell ref="A200:D200"/>
    <mergeCell ref="A193:D193"/>
  </mergeCells>
  <phoneticPr fontId="3" type="noConversion"/>
  <pageMargins left="0.45" right="0" top="0" bottom="0" header="0.30000000000000004" footer="0.30000000000000004"/>
  <pageSetup paperSize="9" scale="76" orientation="landscape" r:id="rId1"/>
  <rowBreaks count="1" manualBreakCount="1">
    <brk id="100" max="8" man="1"/>
  </rowBreaks>
  <colBreaks count="1" manualBreakCount="1">
    <brk id="4" max="38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workbookViewId="0">
      <selection activeCell="I28" sqref="I28"/>
    </sheetView>
  </sheetViews>
  <sheetFormatPr baseColWidth="10" defaultColWidth="11" defaultRowHeight="16" x14ac:dyDescent="0.2"/>
  <cols>
    <col min="1" max="1" width="61.6640625" customWidth="1"/>
    <col min="2" max="2" width="24.1640625" style="64" customWidth="1"/>
    <col min="3" max="3" width="27.1640625" style="64" customWidth="1"/>
    <col min="4" max="4" width="52.6640625" style="64" customWidth="1"/>
  </cols>
  <sheetData>
    <row r="1" spans="1:2" x14ac:dyDescent="0.2">
      <c r="A1" s="86">
        <v>1054231000</v>
      </c>
    </row>
    <row r="2" spans="1:2" x14ac:dyDescent="0.2">
      <c r="A2" s="10"/>
      <c r="B2" s="22"/>
    </row>
    <row r="3" spans="1:2" ht="17" x14ac:dyDescent="0.2">
      <c r="A3" s="25">
        <v>47761000</v>
      </c>
      <c r="B3" s="22" t="s">
        <v>320</v>
      </c>
    </row>
    <row r="4" spans="1:2" ht="17" x14ac:dyDescent="0.2">
      <c r="A4" s="10">
        <v>1162000</v>
      </c>
      <c r="B4" s="65" t="s">
        <v>321</v>
      </c>
    </row>
    <row r="5" spans="1:2" x14ac:dyDescent="0.2">
      <c r="A5" s="10">
        <f>A4+A3</f>
        <v>48923000</v>
      </c>
      <c r="B5" s="65"/>
    </row>
    <row r="6" spans="1:2" x14ac:dyDescent="0.2">
      <c r="A6" s="10"/>
      <c r="B6" s="65"/>
    </row>
    <row r="7" spans="1:2" ht="17" x14ac:dyDescent="0.2">
      <c r="A7" s="58">
        <f>A1-A5</f>
        <v>1005308000</v>
      </c>
      <c r="B7" s="65" t="s">
        <v>319</v>
      </c>
    </row>
    <row r="8" spans="1:2" x14ac:dyDescent="0.2">
      <c r="A8" s="85"/>
      <c r="B8" s="65"/>
    </row>
    <row r="9" spans="1:2" x14ac:dyDescent="0.2">
      <c r="A9" s="64"/>
    </row>
    <row r="10" spans="1:2" x14ac:dyDescent="0.2">
      <c r="A10" s="64"/>
    </row>
    <row r="11" spans="1:2" x14ac:dyDescent="0.2">
      <c r="A11" s="64"/>
    </row>
    <row r="20" spans="1:4" x14ac:dyDescent="0.2">
      <c r="A20" s="57"/>
      <c r="B20" s="67"/>
      <c r="C20" s="68"/>
      <c r="D20" s="68"/>
    </row>
    <row r="21" spans="1:4" x14ac:dyDescent="0.2">
      <c r="A21" s="69"/>
      <c r="B21" s="67"/>
      <c r="C21" s="68"/>
      <c r="D21" s="70"/>
    </row>
    <row r="22" spans="1:4" x14ac:dyDescent="0.2">
      <c r="A22" s="18"/>
      <c r="B22" s="15"/>
      <c r="C22" s="14"/>
      <c r="D22" s="16"/>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фЦС ПЛАН 2019.</vt:lpstr>
      <vt:lpstr>Sheet1</vt:lpstr>
      <vt:lpstr>'фЦС ПЛАН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Snezana Marić</dc:creator>
  <cp:lastModifiedBy>Microsoft Office User</cp:lastModifiedBy>
  <cp:lastPrinted>2020-06-23T10:11:12Z</cp:lastPrinted>
  <dcterms:created xsi:type="dcterms:W3CDTF">2015-01-09T09:45:15Z</dcterms:created>
  <dcterms:modified xsi:type="dcterms:W3CDTF">2020-06-23T10:13:38Z</dcterms:modified>
</cp:coreProperties>
</file>