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checkCompatibility="1" autoCompressPictures="0"/>
  <mc:AlternateContent xmlns:mc="http://schemas.openxmlformats.org/markup-compatibility/2006">
    <mc:Choice Requires="x15">
      <x15ac:absPath xmlns:x15ac="http://schemas.microsoft.com/office/spreadsheetml/2010/11/ac" url="/Users/verabakajic/Desktop/12. elektronska sednica UO 22.06.2020./"/>
    </mc:Choice>
  </mc:AlternateContent>
  <xr:revisionPtr revIDLastSave="0" documentId="13_ncr:1_{8C4049AB-06AC-DB48-91DE-9520A8F9BF74}" xr6:coauthVersionLast="45" xr6:coauthVersionMax="45" xr10:uidLastSave="{00000000-0000-0000-0000-000000000000}"/>
  <bookViews>
    <workbookView xWindow="0" yWindow="460" windowWidth="29040" windowHeight="15840" tabRatio="793" xr2:uid="{00000000-000D-0000-FFFF-FFFF00000000}"/>
  </bookViews>
  <sheets>
    <sheet name="фЦС ПЛАН 2019." sheetId="6" r:id="rId1"/>
    <sheet name="Sheet1" sheetId="7" r:id="rId2"/>
  </sheets>
  <definedNames>
    <definedName name="_ftn1" localSheetId="0">'фЦС ПЛАН 2019.'!#REF!</definedName>
    <definedName name="_ftnref1" localSheetId="0">'фЦС ПЛАН 2019.'!#REF!</definedName>
    <definedName name="_xlnm.Print_Area" localSheetId="0">'фЦС ПЛАН 2019.'!$A$1:$I$386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6" l="1"/>
  <c r="D40" i="6"/>
  <c r="C15" i="6"/>
  <c r="B15" i="6"/>
  <c r="C60" i="6"/>
  <c r="D65" i="6"/>
  <c r="D171" i="6"/>
  <c r="D186" i="6"/>
  <c r="D181" i="6"/>
  <c r="C175" i="6"/>
  <c r="D176" i="6"/>
  <c r="C164" i="6"/>
  <c r="D166" i="6"/>
  <c r="C159" i="6"/>
  <c r="D160" i="6"/>
  <c r="D155" i="6"/>
  <c r="D149" i="6"/>
  <c r="D144" i="6"/>
  <c r="D139" i="6"/>
  <c r="D134" i="6"/>
  <c r="D129" i="6"/>
  <c r="C121" i="6"/>
  <c r="D122" i="6"/>
  <c r="C112" i="6"/>
  <c r="D117" i="6"/>
  <c r="C103" i="6"/>
  <c r="C107" i="6"/>
  <c r="D108" i="6"/>
  <c r="C98" i="6"/>
  <c r="D99" i="6"/>
  <c r="C93" i="6"/>
  <c r="D94" i="6"/>
  <c r="C75" i="6"/>
  <c r="C77" i="6"/>
  <c r="C78" i="6"/>
  <c r="D89" i="6"/>
  <c r="C84" i="6"/>
  <c r="B81" i="6"/>
  <c r="C85" i="6"/>
  <c r="D70" i="6"/>
  <c r="D54" i="6"/>
  <c r="D61" i="6"/>
  <c r="A5" i="7"/>
  <c r="A7" i="7"/>
  <c r="D59" i="6"/>
  <c r="B378" i="6"/>
  <c r="C194" i="6"/>
  <c r="C195" i="6"/>
  <c r="C196" i="6"/>
  <c r="D197" i="6"/>
  <c r="C203" i="6"/>
  <c r="D204" i="6"/>
  <c r="C210" i="6"/>
  <c r="D212" i="6"/>
  <c r="C220" i="6"/>
  <c r="D221" i="6"/>
  <c r="D231" i="6"/>
  <c r="D238" i="6"/>
  <c r="D245" i="6"/>
  <c r="D253" i="6"/>
  <c r="C259" i="6"/>
  <c r="D260" i="6"/>
  <c r="D274" i="6"/>
  <c r="C282" i="6"/>
  <c r="C284" i="6"/>
  <c r="D285" i="6"/>
  <c r="D296" i="6"/>
  <c r="D306" i="6"/>
  <c r="D314" i="6"/>
  <c r="B369" i="6"/>
  <c r="B377" i="6"/>
  <c r="D369" i="6"/>
  <c r="B74" i="6"/>
  <c r="D188" i="6"/>
  <c r="D262" i="6"/>
  <c r="B375" i="6"/>
  <c r="D316" i="6"/>
  <c r="B376" i="6"/>
  <c r="B374" i="6"/>
  <c r="D47" i="6"/>
  <c r="B373" i="6"/>
  <c r="B380" i="6"/>
  <c r="D317" i="6"/>
</calcChain>
</file>

<file path=xl/sharedStrings.xml><?xml version="1.0" encoding="utf-8"?>
<sst xmlns="http://schemas.openxmlformats.org/spreadsheetml/2006/main" count="411" uniqueCount="345">
  <si>
    <t>ТОТАЛ</t>
  </si>
  <si>
    <t>Слање филмова и осталих материјала за селекцију</t>
  </si>
  <si>
    <t>Путно осигурање</t>
  </si>
  <si>
    <t>Дневнице</t>
  </si>
  <si>
    <t>Акредитациjе</t>
  </si>
  <si>
    <t>Преносиве акредитациjе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</si>
  <si>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</si>
  <si>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Годишња чланарина и учешће у фонду за развоj проjеката</t>
  </si>
  <si>
    <t>Стална активност ФЦС у промоцији српског филма је и подршка продуцентским кућама у слању промотивних материјала, ДВД-јева  пре свега, фестивалима на жирирање. За оне фестивале који немају праксу да ове трошкове покривају, ФЦС чини у интересу продуцентских кућа.</t>
  </si>
  <si>
    <t>20.000 RSD</t>
  </si>
  <si>
    <t>Дизаjн каталога, огласа и постера</t>
  </si>
  <si>
    <t>3.000 EUR</t>
  </si>
  <si>
    <t>Трошкови на штанду и репрезентација</t>
  </si>
  <si>
    <t>Путни трошкови - 4 avionske karte</t>
  </si>
  <si>
    <t>Авио карте</t>
  </si>
  <si>
    <t>Сарајево таленти</t>
  </si>
  <si>
    <t>50 EUR x 8 особа</t>
  </si>
  <si>
    <t>2.000 EUR</t>
  </si>
  <si>
    <t>1.000 EUR</t>
  </si>
  <si>
    <t>1.500 EUR</t>
  </si>
  <si>
    <t>Чланство у Мрежи кинематографиjа југоисточне Европе</t>
  </si>
  <si>
    <t>11.000 EUR</t>
  </si>
  <si>
    <t>5.000 EUR</t>
  </si>
  <si>
    <t>Чланство</t>
  </si>
  <si>
    <t>10.000 EUR</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</si>
  <si>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</si>
  <si>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</si>
  <si>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</si>
  <si>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</si>
  <si>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</si>
  <si>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Дневнице за представнике ФЦС</t>
  </si>
  <si>
    <t>15 EUR x 3 дана x 2 особе</t>
  </si>
  <si>
    <t>Слање филмова и материјала</t>
  </si>
  <si>
    <t>Превоз страних експерата у локалу</t>
  </si>
  <si>
    <t>Радни ручкови</t>
  </si>
  <si>
    <t>Превод</t>
  </si>
  <si>
    <t>Штампа</t>
  </si>
  <si>
    <t>Дизајн</t>
  </si>
  <si>
    <t>ТОТАЛ МЕЂУНАРОДНА</t>
  </si>
  <si>
    <t>Маркет Берлинског филмског фестивала</t>
  </si>
  <si>
    <t>Сараjево филм фестивал</t>
  </si>
  <si>
    <t>Закуп простора и опреме</t>
  </si>
  <si>
    <t>Годишњи састанци Дескова Креативне Европе</t>
  </si>
  <si>
    <t xml:space="preserve">Учешће на годишњим састанцима Дескова Креативне Европе из целе Европе. На годишњем нивоу  EACEA  и DG CNECT организују два годишња састанка у трајању од 4 дана на којима је обавезно присуство свих дескова. Место састанака биће накнадно одређено.  </t>
  </si>
  <si>
    <t xml:space="preserve">Дневнице (2 особе x 4 дана x 2 састанка ) </t>
  </si>
  <si>
    <t>Авио карте (2 особе x 2 путовања)</t>
  </si>
  <si>
    <t>Регионална и прекогранична сарадња са другим десковима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</si>
  <si>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</si>
  <si>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Хотелски смештај  (2 особе x 2 састанка x 4 ноћења)</t>
  </si>
  <si>
    <t>Авио карте (1 особа x 4 путовања)</t>
  </si>
  <si>
    <t>15 EUR х 16 дана х 1 особа</t>
  </si>
  <si>
    <t>Хотелски смештај  (1 особа x 16 ноћења)</t>
  </si>
  <si>
    <t xml:space="preserve">Дневнице (1 особа x 4 дана x 4 сарадње ) </t>
  </si>
  <si>
    <t>65 EUR х 1 особа  х 16 ноћења</t>
  </si>
  <si>
    <t>15 EUR х 2 особе х 4 дана х 2 састанка</t>
  </si>
  <si>
    <t xml:space="preserve">Организација промотивног догађаја </t>
  </si>
  <si>
    <t>250 EUR x 1 особа х 4 путовања</t>
  </si>
  <si>
    <t xml:space="preserve">Организација 4 инфодана у Србији: општа презентација MEDIA потпрограма.   </t>
  </si>
  <si>
    <t>20 EUR x 12 дана  x 1 особа</t>
  </si>
  <si>
    <t>Дневнице (1 особа x 12 дана)</t>
  </si>
  <si>
    <t>50 EUR x 4 путовања  x 1 особа</t>
  </si>
  <si>
    <t>Закуп опреме и простора (4 догађаја)</t>
  </si>
  <si>
    <t xml:space="preserve">Освежење за учеснике </t>
  </si>
  <si>
    <t>Презентација MEDIA потпрограма</t>
  </si>
  <si>
    <t>Оброци за госте</t>
  </si>
  <si>
    <t>Хонорари за предаваче</t>
  </si>
  <si>
    <t>Посета 4 домаћа филмска фестивала и организација MEDIA деск инфо штанда</t>
  </si>
  <si>
    <t>50 EUR x 4 ноћи x 1 особа</t>
  </si>
  <si>
    <t>Присуство на интернационалним филмским маркетима</t>
  </si>
  <si>
    <t>Присуство на домаћим филмским фестивалима</t>
  </si>
  <si>
    <t>350 EUR x 1 особа  x 4 фестивала</t>
  </si>
  <si>
    <t>50 EUR x 28 ноћења x 1 особа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</si>
  <si>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</si>
  <si>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Брошура MEDIA деска</t>
  </si>
  <si>
    <t>Лектура и коректура</t>
  </si>
  <si>
    <t>500 EUR</t>
  </si>
  <si>
    <t>Штампа (обим страна:30; тираж: 1500 )</t>
  </si>
  <si>
    <t>Промоција MEDIA деска</t>
  </si>
  <si>
    <t xml:space="preserve">Рекламирање у каталозима филмских фестивала </t>
  </si>
  <si>
    <t>Промотивни материјал (торбе, свеске, оловке, цегери)</t>
  </si>
  <si>
    <t>4 промотивна догађаја</t>
  </si>
  <si>
    <t>ТОТАЛ MEDIA ПРОГРАМ</t>
  </si>
  <si>
    <t>Хонорари</t>
  </si>
  <si>
    <t>Хонорар администратора ФБ страница MEDIA деска</t>
  </si>
  <si>
    <t>Хотелски смештај  (1 особа x 3 ноћења x 4 догађаја)</t>
  </si>
  <si>
    <t>Путни трошкови  (1 особа x 4 путовања)</t>
  </si>
  <si>
    <t>10 EUR x 4 догађаја x 50 особа</t>
  </si>
  <si>
    <t>Дневнице (1 особа x 8 дана )</t>
  </si>
  <si>
    <t xml:space="preserve">20 EUR x 2 дана x 4 фестивала x 1 особа </t>
  </si>
  <si>
    <t>Путни  трошкови (1 особа x 4 путовања)</t>
  </si>
  <si>
    <t>Хотелски смештај (1 особа x 4 ноћења)</t>
  </si>
  <si>
    <t>Дневнице (1 особа x 7 дана x 4 фестивала )</t>
  </si>
  <si>
    <t xml:space="preserve">15 EUR x 7 дана x 4 фестивала </t>
  </si>
  <si>
    <t>Путни трошкови (1 особа x 4 путовања)</t>
  </si>
  <si>
    <t>Хотелски смештај (1 особа x 7 ноћења x 4 фестивала)</t>
  </si>
  <si>
    <t>20 EUR x 3 ноћење x 1 особа x 4 догађаја</t>
  </si>
  <si>
    <t>50 EUR x 1 особа x 4 фестивала</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</si>
  <si>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</si>
  <si>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</si>
  <si>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</si>
  <si>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</si>
  <si>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</si>
  <si>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Мањинске продукције</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</si>
  <si>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</si>
  <si>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</si>
  <si>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</si>
  <si>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</si>
  <si>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</si>
  <si>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</si>
  <si>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</si>
  <si>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</si>
  <si>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</si>
  <si>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</si>
  <si>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Плате,  додаци и накнаде запослених</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</si>
  <si>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</si>
  <si>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</si>
  <si>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</si>
  <si>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</si>
  <si>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</si>
  <si>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</si>
  <si>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</si>
  <si>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</si>
  <si>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</si>
  <si>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</si>
  <si>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</si>
  <si>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</si>
  <si>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</si>
  <si>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</si>
  <si>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</si>
  <si>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</si>
  <si>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</si>
  <si>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</si>
  <si>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</si>
  <si>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</si>
  <si>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</si>
  <si>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</si>
  <si>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</si>
  <si>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</si>
  <si>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</si>
  <si>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</si>
  <si>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</si>
  <si>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</si>
  <si>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</si>
  <si>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</si>
  <si>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</si>
  <si>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</si>
  <si>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</si>
  <si>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</si>
  <si>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</si>
  <si>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</si>
  <si>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</si>
  <si>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</si>
  <si>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</si>
  <si>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</si>
  <si>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Опрема за образовање, науку, културу и спорт</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</si>
  <si>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</si>
  <si>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</si>
  <si>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</si>
  <si>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</si>
  <si>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</si>
  <si>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</si>
  <si>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Филмски центар Србије</t>
  </si>
  <si>
    <t>ТОТАЛ РЕДОВНА ДЕЛАТНОСТ И ИНВЕСТИЦИЈЕ</t>
  </si>
  <si>
    <t xml:space="preserve">ТОТАЛ ПРОГРАМИ </t>
  </si>
  <si>
    <t>MEDIA ДЕСК СРБИЈЕ</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</si>
  <si>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</si>
  <si>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</si>
  <si>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</si>
  <si>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</si>
  <si>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</si>
  <si>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</si>
  <si>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</si>
  <si>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Директор Филмског центра Србиjе</t>
  </si>
  <si>
    <t xml:space="preserve">ТОТАЛ ПРОГРАМИ, РЕДОВНА ДЕЛАТНОСТ И ИНВЕСТИЦИЈЕ </t>
  </si>
  <si>
    <t>РСД</t>
  </si>
  <si>
    <t>CineLink - Награда ФЦС</t>
  </si>
  <si>
    <t>Као и сваке године, једно од стратешки важних тачака за промоцију српског филма је Сарајево филм фестивал. Филмови из Србије су у два наврата за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На Фестивалу 2017, уведена је награда за најбољи пројекат серије, чији је спонзор ФЦС. Планирамо да награду спонзоришемо и наредне године.</t>
  </si>
  <si>
    <t>15 EUR x 2 особe x 4 дана x 15 фестивала</t>
  </si>
  <si>
    <t>Штампање каталога</t>
  </si>
  <si>
    <t>1000 EUR</t>
  </si>
  <si>
    <t>300 EUR</t>
  </si>
  <si>
    <t>Трст - When East Meets West</t>
  </si>
  <si>
    <t>Награда филмског центра Србије за најбољи пројекат у развоју</t>
  </si>
  <si>
    <t>Радни ручак</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</si>
  <si>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</si>
  <si>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</si>
  <si>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</si>
  <si>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</si>
  <si>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160.000  RSD</t>
  </si>
  <si>
    <t>REACT / партнерство и учешће продуцената из Србије</t>
  </si>
  <si>
    <t>Подршка</t>
  </si>
  <si>
    <t xml:space="preserve">Котизација за учешће српских продуцената </t>
  </si>
  <si>
    <t>Хонорари координатора програма (део који се финансира из буџета Министарства културе и информисања)</t>
  </si>
  <si>
    <t>Хонорар финансијског менаџера и консултанта на програму (део који се финансира из буџета Министарства културе и информисања)</t>
  </si>
  <si>
    <t>80 EUR х 2 особе х 4 дана х 2 састанка</t>
  </si>
  <si>
    <t xml:space="preserve">250 EUR x 2 особe х 2 </t>
  </si>
  <si>
    <t xml:space="preserve">Присуство на 4 интернационална филмска маркета у трајању до 7 дана: Берлинаре и Кански маркет и још два која ће накнадно бити одређена у зависности од планираних годишњих активности MEDIA канцеларија свих Дескова у Европи и  активности EACEA  и DG CNECT у оквиру тих маркета. </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</si>
  <si>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</si>
  <si>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 xml:space="preserve">Организација мрежних догађаја, награде и остале услуге из области културе </t>
  </si>
  <si>
    <t>260 EUR x 4 огласа</t>
  </si>
  <si>
    <t xml:space="preserve">160 EUR </t>
  </si>
  <si>
    <t>550 EUR</t>
  </si>
  <si>
    <t>Лекутра/коректура</t>
  </si>
  <si>
    <t>Прелом и дизајн</t>
  </si>
  <si>
    <t>Ауторски хонорар</t>
  </si>
  <si>
    <t>Хонорари особља на штанду</t>
  </si>
  <si>
    <t>Промотивни трошкови (плакати, промоције)</t>
  </si>
  <si>
    <t>2000 EUR</t>
  </si>
  <si>
    <t>360 EUR</t>
  </si>
  <si>
    <t>480 EUR</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</si>
  <si>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</si>
  <si>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</si>
  <si>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</si>
  <si>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</si>
  <si>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У плану нам је да се фокусирамо на два домаћа фестивала која још увек немају развијен  "industry" сектор и поставимо основе које бисмо надограђивали у наредним издањима. У обзир би дошли фестивали у Нишу, Врњачкој Бањи... </t>
  </si>
  <si>
    <t>Дугометражни играни филм за децу и омладину</t>
  </si>
  <si>
    <t>Дебитантски дугометражни  филм</t>
  </si>
  <si>
    <t>Отпремнина приликом одласка у пензију</t>
  </si>
  <si>
    <t>II део трошкова за Маркет 2020, jануар 2020.</t>
  </si>
  <si>
    <t>I део трошкова за Маркет 2021, септембар 2020.</t>
  </si>
  <si>
    <t>90.000 RSD</t>
  </si>
  <si>
    <t>2.000 RSD 5 особе</t>
  </si>
  <si>
    <t>15 EUR * 4 особе * 7 дана</t>
  </si>
  <si>
    <t>330 EUR</t>
  </si>
  <si>
    <t>Додатна опрема на штанду</t>
  </si>
  <si>
    <t>15 EUR x 4 дана x 2 особе</t>
  </si>
  <si>
    <t>"Last Stop Trieste" Награда филмског центра Србије за најбољи документарни филм у раду</t>
  </si>
  <si>
    <t>2.500 EUR</t>
  </si>
  <si>
    <t xml:space="preserve">Дневнице за представникe ФЦС </t>
  </si>
  <si>
    <t>15 EUR x 4 дана  x 2 особe</t>
  </si>
  <si>
    <t>200  EUR</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</si>
  <si>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2020. </t>
  </si>
  <si>
    <t>ФЦС је од Института за филм (један од оснивача Мреже) наследио чланство у Мрежи кинематографија земаља југоисточне Европе, која има фонд за развој пројеката. Два пута годишње SEE CN, током генералне скупштине, додељује подршку за развој дугометражног играног филма и снимање кратког играног филма. Осим трошкова котизације за 2020. као и чланарине, планиран је само део дневница за учешће на новембарској Генералној скупштини у Солуну, трошкове пута и боравка покрива Грчки филмски центар.</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</si>
  <si>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Maia Workshops,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кjонкурс ФЦС за мањинске копродукциjе и начини аплицирања.</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</si>
  <si>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проjкте коjи су у развоjу отвара се могућност за међународне копродукциjе. На форуму годишње се окупља око 400 филмских професионалаца из целе Европе. ФЦС jе заступљен као партнер на свим брошурама и у свим програмима форума.
</t>
  </si>
  <si>
    <t>REACT је заједничка развојна иницијатива (Италија, Словенија, Хрватска) коју је 2015. године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t>
  </si>
  <si>
    <t>500 ЕUR</t>
  </si>
  <si>
    <t>Акредитације за продуценте</t>
  </si>
  <si>
    <t>CPH:DOX jе званично име међународног фестивала документарних филмова у Копенхагену. Ово jе наjвећи фестивал документарних филмова у Скандинавиjи, и jедан од наjутицаjниjих фестивала документарних филмова у свету. Фокус фестивала jе на независни документарни филм коjи се одликуjе иновативним приступом, као и на експерименталне и хибридне филмове. Паралелно са фестивалом се одржаваjу индустри програми: CPH FORUM, CPH Conference, CPH Academy, CPH LAB i SCIENCE FILM FORUM и други. Имајући у виду веома позитивно искуство из 2019. године, идеја је да се настави сарадња са CPH:DOX фестивалом и у 2020. години. Концепт CPH FORUM-а је јединствен за ову врсту представљања пројеката као и  начин укључивања панелиста који служи за стварање окружења које стварно охрабрујуће делује на ауторе / продуценте који пројекат представљају.</t>
  </si>
  <si>
    <t>FIRST FILMS FIRST</t>
  </si>
  <si>
    <t>FIRST FILMS FIRST jе jеднини свеобухватни, континуални професионални тренинг програм намењен младим редитељима Jугоисточне Европе коjи развиjаjу своjе прве дугометражне игране филмове. Састоjи од 4 модула/радионице, осмишљених тако да омогуће учесницима да развиjу своj први играни филм. Седиште програма jе у Београду, где се одвиjа и наjкомплексниjа радионица. Сви људи коjи су укључени у осмишљавање и вођење програма из наше земље, FFF позиционира Србиjу на значаjно место у регионалним филмским оквирима. Имаjући у виду значаj програма, ФЦС би и наредне године партиципирао у финансиjским трошковима радонице која се одвија у Београду. Средства би као и до сада била утрошена на покривање трошкова смештаjа, путних трошкова и оброка учесника и тутора, хонораре тутора, као и дела трошкова снимања (изнаjмљивање технике за снимање и постпродукциjу).</t>
  </si>
  <si>
    <t>Део трошкова организације радионице</t>
  </si>
  <si>
    <t>1.525.000 RSD</t>
  </si>
  <si>
    <t>КОНКУРСИ - План и програм  2020.</t>
  </si>
  <si>
    <t>МЕЂУНАРОДНA САРАДЊA И ПРОМОЦИЈА  - план и програм 2020.</t>
  </si>
  <si>
    <t>Награда ”Небојша Поповић”</t>
  </si>
  <si>
    <t>Награда младе публике - Young Audience Award European film academy</t>
  </si>
  <si>
    <t>ПРИКАЗ ПЛАНИРАНИХ РАСХОДА ФЦС У 2020.</t>
  </si>
  <si>
    <t>Трошкови реализације радионице</t>
  </si>
  <si>
    <t>MEDIA ДЕСК СРБИЈЕ - план и програм 2020.</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</si>
  <si>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и мрежне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2020.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Циљеви MEDIA потпрограма су:
- Јачање европског аудиовизуелног и мултимедијалног сектора наглашавајући европски идентитет, наслеђе и културну разноликост;
- Већа присутност европских аудиовизуелних дела на међународном тржишту;
- Јачање и подстицање иновативности и конкурентности европског аудиовизуелног сектора.
Финансирање је доступно у неколико категорија које обухватају: подршку продуцентима за развој иновативних и конкурентних пројеката из области филма, ТВ програма и видео игара, подршку дистрибуцији европских аудиовизуелних дела, развој публике и професионално усавршавање и умрежавање.
У 2020. години MEDIA деск Србије планира да, поред уобичајних активности које подразумевају континуирану пружање информација о MEDIA потпрограму и конкурсима који постоје у оквиру MEDIA потпрограма и асистирања у развоју апликација, организује и инфо дане,  едукативне програме и семинаре који ће бити фокусирани на специфичне проблеме филмске индустрије и аудиовизуелног сектора у Србији и учествује на домаћим, регионалним и интернационалним филмским фестивалима.продаjе и дистрибуциjе, сценариjа, камере, звука, дизаjна сценографиjе, нових технологиjа и анимациjе. </t>
  </si>
  <si>
    <t xml:space="preserve">50.000 RSD x 12 месеци </t>
  </si>
  <si>
    <t>Едукативни догађаји</t>
  </si>
  <si>
    <t>Организација 1 семинара (2 инострана предавача)/1 тренинга (2 предавача)/ 1 предавања (3 предавача)</t>
  </si>
  <si>
    <t>Путни трошкови предавача (7 предавача)</t>
  </si>
  <si>
    <t>350 EUR х 7 предавача</t>
  </si>
  <si>
    <t>Хотелски смештај за предаваче семинара (7 особа х 3 ноћења)</t>
  </si>
  <si>
    <t>90 EUR  x 3  ноћења х 7 особа</t>
  </si>
  <si>
    <t xml:space="preserve">500 EUR x 7 предавача </t>
  </si>
  <si>
    <t>30 EUR  x 7 предавача х 3 дана</t>
  </si>
  <si>
    <t>Освежење за учеснике (5 догађаја)</t>
  </si>
  <si>
    <t xml:space="preserve">190 EUR </t>
  </si>
  <si>
    <t xml:space="preserve">CPH: DOX - промоциjа документарних филмова  </t>
  </si>
  <si>
    <t xml:space="preserve">Чланство у Европској филмској промоцији (European Film Promotion) </t>
  </si>
  <si>
    <t xml:space="preserve">Радионице за документарни филм  </t>
  </si>
  <si>
    <t>FNE - Film New Europe Association</t>
  </si>
  <si>
    <t>Стимулације (гледаност, дистрибутера домаћег филма, учешћа домаћих филмова на страним фестивалима и приказиваштва)</t>
  </si>
  <si>
    <t>Конкурс за стимулацију самостално снимљеног домаћег дугометражног играног филма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</si>
  <si>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</si>
  <si>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</si>
  <si>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</si>
  <si>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Организација, уређивање, израда, објављивање и промоција текстова за потребе портала ”Филмоскопија”</t>
  </si>
  <si>
    <t xml:space="preserve">93.000 RSD x 12 месеци </t>
  </si>
  <si>
    <t>40000RSD x 12 месеци</t>
  </si>
  <si>
    <t>ИЗДАВАШТВО- план и програм 2020.</t>
  </si>
  <si>
    <t>Обим страна: 1300 страна</t>
  </si>
  <si>
    <t>Скенирање фотоса, докумената, фрејмова</t>
  </si>
  <si>
    <t>BERN BUDER: СТУДИЈА О САВРЕМЕНОМ СРПСКОМ ФИЛМУ</t>
  </si>
  <si>
    <t>Скенирање визуелног материјала</t>
  </si>
  <si>
    <t>Превод са немачког језика</t>
  </si>
  <si>
    <t>Обим страна: 300</t>
  </si>
  <si>
    <t>220.000 РСД</t>
  </si>
  <si>
    <t>Репрограмирање рата са претходних конкурса</t>
  </si>
  <si>
    <t>Развој пројеката анимираног филма</t>
  </si>
  <si>
    <t>Развој пројеката дугометражног играног и документарног филма</t>
  </si>
  <si>
    <t>Богдан Златић, Драган Јеличић: ЈОВАН ЖИВАНОВИЋ - МОНОГРАФИЈА</t>
  </si>
  <si>
    <t xml:space="preserve">                          Гордан Матић</t>
  </si>
  <si>
    <t xml:space="preserve">600 EUR х 3 догађаја </t>
  </si>
  <si>
    <t>20 EUR x 35 гостију х 3 догађаја</t>
  </si>
  <si>
    <t>600 EUR x 4 догађаја</t>
  </si>
  <si>
    <t>600 EUR x 2 промотивна догађаја</t>
  </si>
  <si>
    <t>500 EUR x 4 промотивна догађаја</t>
  </si>
  <si>
    <t xml:space="preserve">1645 EUR </t>
  </si>
  <si>
    <t>5900 EUR</t>
  </si>
  <si>
    <t>3700 EUR</t>
  </si>
  <si>
    <t>Маја Медић: СРПСКИ ФИЛМСКИ СНИМАТЕЉИ</t>
  </si>
  <si>
    <t>Истраживачки рад</t>
  </si>
  <si>
    <t>3300 EUR</t>
  </si>
  <si>
    <t>2200 EUR</t>
  </si>
  <si>
    <t>Лектура-коректура</t>
  </si>
  <si>
    <t>Дизајн и прелом</t>
  </si>
  <si>
    <t>5150 EUR</t>
  </si>
  <si>
    <t>1800 EUR</t>
  </si>
  <si>
    <t>CHRISTOPHER VOGLER: THE WRITER`S JOURNEY: MYTHIC STRUCTURE FOR STORYTELLERS AND SCREENWRITERS</t>
  </si>
  <si>
    <t>Развој пројеката - Споразум Републике Србије и Републике Француске о кинематографској копродукцији</t>
  </si>
  <si>
    <t xml:space="preserve">Рад на стварању независне биоскопске мреже </t>
  </si>
  <si>
    <t>Филмски центар Србије жели да подстакне мале приказиваче да се удруже у независну биоскопску мрежу како би заједнички развијали филмску културу широм Србије</t>
  </si>
  <si>
    <t>Трошкови реализације</t>
  </si>
  <si>
    <t>БЕОГРАДСКИ МЕЂУНАРОДНИ САЈАМ КЊИГА 2020.</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</si>
  <si>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2021. треба платити заостале обавезе, а током септембра 2020. треба платити обавезе за организациjу учешћа на Маркету 2021.</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</si>
  <si>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</si>
  <si>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</si>
  <si>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Укупни трошкови промоције номинованог филма</t>
  </si>
  <si>
    <t>20.000 RSD x 1 особе</t>
  </si>
  <si>
    <t>ПОДРШКА РЕАЛИЗАЦИЈИ ФИЛМА ”ДАРА”</t>
  </si>
  <si>
    <t>Подршка реализациjи филма “Дара”</t>
  </si>
  <si>
    <t>Решење Владе о употреби средстава текуће буџетске резерве 05 броj 401-1042/2020 од 06.02.2020. године.</t>
  </si>
  <si>
    <t xml:space="preserve">Најам штанда и опреме на маркету 2021 </t>
  </si>
  <si>
    <t>30.000 EUR</t>
  </si>
  <si>
    <t>za konkurse</t>
  </si>
  <si>
    <t>medjunarodna</t>
  </si>
  <si>
    <t>izdavaštvo</t>
  </si>
  <si>
    <t>Споразум са Француском у области кинематографије</t>
  </si>
  <si>
    <t>Atelier Varan</t>
  </si>
  <si>
    <t xml:space="preserve">На основу споразума који је Србија потписала са Француском у области кинематографије планирано је да се у Београду одржи радионица за документарне филмове Атеље Варан. Радионица је намењена краткометражним документарним филмовима (10 филмова) који ће проћи кроз радионицу и направити филмове који ће бити српско-француска копродукција. Након завршетка радионице филмови ће бити приказани на многобројним међународним фестивалима. </t>
  </si>
  <si>
    <t>25.000 ЕУР</t>
  </si>
  <si>
    <t>Чланство за 2019. и 2020. годину</t>
  </si>
  <si>
    <t>5.000 ЕУР + 5.000 ЕУР</t>
  </si>
  <si>
    <t>EFAD -  чланство</t>
  </si>
  <si>
    <t>ЕФАД (удружење директора европских филмских агенција) - окупљају директоре националних филмских фондова европских земаља. 35 чланица ЕФАД-а су државни ограни или институције повезане са владом, задужене за национално финансирање аудио-визуелног сектора и са одговорношћу да саветују или регулишу све аспекте аудио-визуелне политике. ФЦС је пуноправни члан ЕФАД-а од 2019. године.</t>
  </si>
  <si>
    <t>Филмски центар Србије током 2020. године намерава да распише конкурсе у 21 конкурсних категорија.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Први пут, у току 2020. биће расписан Конкурс за стимулацију самостално снимљеног домаћег дугометражног играног филма намењен продуцентима који су сопственим средствима снимили дугометражни играни филм. Такође по први пут у току 2020. године биће расписан конкурс за Развој пројеката,  а према Споразуму Републике Србије и Републике Француске о кинематографској копродукцији.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осим дугметражног играног филма, уплаћују се комплетна средства. Начин финансирања дугометражних играних филмова подразумева вишегодишње планирање средстава.</t>
  </si>
  <si>
    <t>1.200 EUR</t>
  </si>
  <si>
    <t>Поклони партнерима</t>
  </si>
  <si>
    <t>250.000 РСД</t>
  </si>
  <si>
    <t>123.000 РСД</t>
  </si>
  <si>
    <t>Oглашавање</t>
  </si>
  <si>
    <t>3000 EUR</t>
  </si>
  <si>
    <t>1050 EUR</t>
  </si>
  <si>
    <t>860 EUR</t>
  </si>
  <si>
    <t>Занатске радионице за неформално образовање</t>
  </si>
  <si>
    <t>Одржавање радионица за преквалификацију и дошколовавање суфицитарних кадрова у кинематографији</t>
  </si>
  <si>
    <t>Укупни трошкови организовања радионица</t>
  </si>
  <si>
    <t>ИЗМЕНЕ ПЛАНА И ПРОГРАМА ЗА 2020. ГОДИНУ</t>
  </si>
  <si>
    <t>%</t>
  </si>
  <si>
    <t>ТОТАЛ ПРОГРАМИ, РЕДОВНА ДЕЛАТНОСТ И ИНВЕСТИЦИЈЕ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</si>
</sst>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quot;RSD&quot;_);[Red]\(#,##0\ &quot;RSD&quot;\)"/>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b/>
      <sz val="14"/>
      <name val="Arial Narrow"/>
      <family val="2"/>
    </font>
    <font>
      <sz val="12"/>
      <color rgb="FF9C0006"/>
      <name val="Calibri"/>
      <family val="2"/>
      <scheme val="minor"/>
    </font>
    <font>
      <b/>
      <sz val="13"/>
      <name val="Arial Narrow"/>
      <family val="2"/>
    </font>
    <font>
      <sz val="12"/>
      <color indexed="8"/>
      <name val="Arial Narrow"/>
      <family val="2"/>
    </font>
    <font>
      <b/>
      <sz val="12"/>
      <color indexed="8"/>
      <name val="Arial Narrow"/>
      <family val="2"/>
    </font>
    <font>
      <b/>
      <sz val="12"/>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theme="0"/>
        <bgColor indexed="64"/>
      </patternFill>
    </fill>
  </fills>
  <borders count="1">
    <border>
      <left/>
      <right/>
      <top/>
      <bottom/>
      <diagonal/>
    </border>
  </borders>
  <cellStyleXfs count="86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0" fontId="7" fillId="0" borderId="0"/>
    <xf numFmtId="0" fontId="7" fillId="0" borderId="0"/>
    <xf numFmtId="0" fontId="9"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8">
    <xf numFmtId="0" fontId="0" fillId="0" borderId="0" xfId="0"/>
    <xf numFmtId="0" fontId="5" fillId="0" borderId="0" xfId="0" applyFont="1" applyFill="1" applyBorder="1" applyAlignment="1">
      <alignment horizontal="right" vertical="top" wrapText="1"/>
    </xf>
    <xf numFmtId="0" fontId="5" fillId="0" borderId="0" xfId="0" applyFont="1" applyFill="1" applyBorder="1" applyAlignment="1">
      <alignment horizontal="right" vertical="center" wrapText="1"/>
    </xf>
    <xf numFmtId="0" fontId="4" fillId="0" borderId="0" xfId="0" applyFont="1" applyAlignment="1">
      <alignment vertical="center" wrapText="1"/>
    </xf>
    <xf numFmtId="4" fontId="4" fillId="0" borderId="0" xfId="0" applyNumberFormat="1" applyFont="1" applyAlignment="1">
      <alignment horizontal="right" vertical="center" wrapText="1"/>
    </xf>
    <xf numFmtId="4" fontId="5" fillId="0" borderId="0" xfId="0" applyNumberFormat="1" applyFont="1" applyAlignment="1">
      <alignment horizontal="right" vertical="center" wrapText="1"/>
    </xf>
    <xf numFmtId="4" fontId="4" fillId="0" borderId="0" xfId="0" applyNumberFormat="1" applyFont="1" applyAlignment="1">
      <alignment wrapText="1"/>
    </xf>
    <xf numFmtId="3" fontId="4" fillId="0" borderId="0" xfId="0" applyNumberFormat="1" applyFont="1" applyAlignment="1">
      <alignment wrapText="1"/>
    </xf>
    <xf numFmtId="4" fontId="5" fillId="0" borderId="0" xfId="0" applyNumberFormat="1" applyFont="1" applyAlignment="1">
      <alignment wrapText="1"/>
    </xf>
    <xf numFmtId="0" fontId="5" fillId="0" borderId="0" xfId="0" applyFont="1" applyAlignment="1">
      <alignment horizontal="right" vertical="top" wrapText="1"/>
    </xf>
    <xf numFmtId="4" fontId="4" fillId="0" borderId="0" xfId="0" applyNumberFormat="1" applyFont="1" applyAlignment="1">
      <alignment vertical="center" wrapText="1"/>
    </xf>
    <xf numFmtId="3" fontId="5" fillId="0" borderId="0" xfId="0" applyNumberFormat="1" applyFont="1" applyAlignment="1">
      <alignment horizontal="right" vertical="center" wrapText="1"/>
    </xf>
    <xf numFmtId="4" fontId="4" fillId="0" borderId="0" xfId="0" applyNumberFormat="1" applyFont="1" applyFill="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wrapText="1"/>
    </xf>
    <xf numFmtId="0" fontId="4" fillId="0" borderId="0" xfId="0" applyFont="1" applyFill="1" applyAlignment="1">
      <alignment wrapText="1"/>
    </xf>
    <xf numFmtId="4" fontId="5" fillId="0" borderId="0" xfId="0" applyNumberFormat="1" applyFont="1" applyFill="1" applyAlignment="1">
      <alignment horizontal="right" vertical="center" wrapText="1"/>
    </xf>
    <xf numFmtId="0" fontId="5" fillId="0" borderId="0" xfId="0" applyFont="1" applyAlignment="1">
      <alignment horizontal="right" vertical="center" wrapText="1"/>
    </xf>
    <xf numFmtId="0" fontId="5" fillId="0" borderId="0" xfId="0" applyFont="1" applyFill="1" applyAlignment="1">
      <alignment horizontal="right" vertical="center" wrapText="1"/>
    </xf>
    <xf numFmtId="0" fontId="5" fillId="0" borderId="0" xfId="0" applyFont="1" applyAlignment="1">
      <alignment wrapText="1"/>
    </xf>
    <xf numFmtId="4" fontId="4" fillId="0" borderId="0" xfId="0" applyNumberFormat="1" applyFont="1" applyFill="1" applyBorder="1" applyAlignment="1">
      <alignment wrapText="1"/>
    </xf>
    <xf numFmtId="0" fontId="5" fillId="0" borderId="0" xfId="0" applyFont="1" applyAlignment="1">
      <alignment horizontal="left" vertical="top" wrapText="1"/>
    </xf>
    <xf numFmtId="3" fontId="4" fillId="0" borderId="0" xfId="0" applyNumberFormat="1" applyFont="1" applyAlignment="1">
      <alignment horizontal="right" vertical="center" wrapText="1"/>
    </xf>
    <xf numFmtId="4" fontId="4" fillId="0" borderId="0" xfId="0" applyNumberFormat="1" applyFont="1" applyFill="1" applyAlignment="1">
      <alignment vertical="center" wrapText="1"/>
    </xf>
    <xf numFmtId="4" fontId="5" fillId="0" borderId="0" xfId="0" applyNumberFormat="1" applyFont="1" applyFill="1" applyAlignment="1">
      <alignment vertical="top" wrapText="1"/>
    </xf>
    <xf numFmtId="4" fontId="4" fillId="0" borderId="0" xfId="0" applyNumberFormat="1" applyFont="1"/>
    <xf numFmtId="4" fontId="5" fillId="0" borderId="0" xfId="0" applyNumberFormat="1" applyFont="1" applyFill="1" applyAlignment="1">
      <alignment vertical="center" wrapText="1"/>
    </xf>
    <xf numFmtId="0" fontId="5" fillId="4" borderId="0" xfId="0" applyFont="1" applyFill="1" applyAlignment="1">
      <alignment horizontal="right" wrapText="1"/>
    </xf>
    <xf numFmtId="4" fontId="4" fillId="4" borderId="0" xfId="0" applyNumberFormat="1" applyFont="1" applyFill="1" applyAlignment="1">
      <alignment wrapText="1"/>
    </xf>
    <xf numFmtId="4" fontId="5" fillId="4" borderId="0" xfId="0" applyNumberFormat="1" applyFont="1" applyFill="1" applyAlignment="1">
      <alignment wrapText="1"/>
    </xf>
    <xf numFmtId="0" fontId="5" fillId="0" borderId="0" xfId="0" applyFont="1" applyAlignment="1">
      <alignment horizontal="right" vertical="center"/>
    </xf>
    <xf numFmtId="0" fontId="5" fillId="2" borderId="0" xfId="0" applyFont="1" applyFill="1" applyAlignment="1">
      <alignment horizontal="right" vertical="center" wrapText="1"/>
    </xf>
    <xf numFmtId="0" fontId="5" fillId="2" borderId="0" xfId="0" applyFont="1" applyFill="1" applyAlignment="1">
      <alignment vertical="center" wrapText="1"/>
    </xf>
    <xf numFmtId="4" fontId="4" fillId="2" borderId="0" xfId="0" applyNumberFormat="1" applyFont="1" applyFill="1" applyAlignment="1">
      <alignment vertical="center"/>
    </xf>
    <xf numFmtId="4" fontId="5" fillId="2" borderId="0" xfId="0" applyNumberFormat="1" applyFont="1" applyFill="1" applyAlignment="1">
      <alignment vertical="center" wrapText="1"/>
    </xf>
    <xf numFmtId="4" fontId="4" fillId="4" borderId="0" xfId="0" applyNumberFormat="1" applyFont="1" applyFill="1"/>
    <xf numFmtId="0" fontId="5" fillId="3" borderId="0" xfId="0" applyFont="1" applyFill="1" applyAlignment="1">
      <alignment horizontal="right" vertical="center" wrapText="1"/>
    </xf>
    <xf numFmtId="0" fontId="5" fillId="0" borderId="0" xfId="0" applyFont="1"/>
    <xf numFmtId="4" fontId="4" fillId="0" borderId="0" xfId="460" applyNumberFormat="1" applyFont="1" applyFill="1" applyAlignment="1">
      <alignment horizontal="right" vertical="center" wrapText="1"/>
    </xf>
    <xf numFmtId="0" fontId="4" fillId="0" borderId="0" xfId="460" applyFont="1" applyFill="1" applyAlignment="1">
      <alignment vertical="center"/>
    </xf>
    <xf numFmtId="0" fontId="4" fillId="0" borderId="0" xfId="460" applyFont="1" applyFill="1" applyAlignment="1">
      <alignment vertical="center" wrapText="1"/>
    </xf>
    <xf numFmtId="4" fontId="4" fillId="3" borderId="0" xfId="0" applyNumberFormat="1" applyFont="1" applyFill="1"/>
    <xf numFmtId="0" fontId="10" fillId="0" borderId="0" xfId="0" applyFont="1" applyFill="1" applyAlignment="1">
      <alignment horizontal="right" vertical="center"/>
    </xf>
    <xf numFmtId="4" fontId="10" fillId="0" borderId="0" xfId="458" applyNumberFormat="1" applyFont="1" applyFill="1" applyBorder="1" applyAlignment="1">
      <alignment vertical="center"/>
    </xf>
    <xf numFmtId="0" fontId="5" fillId="0" borderId="0" xfId="0" applyFont="1" applyFill="1" applyBorder="1" applyAlignment="1"/>
    <xf numFmtId="4" fontId="4" fillId="0" borderId="0" xfId="0" applyNumberFormat="1" applyFont="1" applyFill="1" applyBorder="1" applyAlignment="1">
      <alignment horizontal="left"/>
    </xf>
    <xf numFmtId="4" fontId="4" fillId="0" borderId="0" xfId="0" applyNumberFormat="1" applyFont="1" applyFill="1" applyBorder="1" applyAlignment="1"/>
    <xf numFmtId="0" fontId="4" fillId="0" borderId="0" xfId="0" applyFont="1" applyFill="1" applyBorder="1" applyAlignment="1"/>
    <xf numFmtId="0" fontId="5" fillId="0" borderId="0" xfId="0" applyFont="1" applyFill="1" applyAlignment="1">
      <alignment horizontal="left" vertical="center"/>
    </xf>
    <xf numFmtId="4" fontId="5" fillId="0" borderId="0" xfId="0" applyNumberFormat="1" applyFont="1" applyFill="1"/>
    <xf numFmtId="4" fontId="4" fillId="0" borderId="0" xfId="0" applyNumberFormat="1" applyFont="1" applyFill="1"/>
    <xf numFmtId="0" fontId="5" fillId="3" borderId="0" xfId="0" applyFont="1" applyFill="1" applyAlignment="1">
      <alignment horizontal="left" vertical="center"/>
    </xf>
    <xf numFmtId="4" fontId="5" fillId="3" borderId="0" xfId="0" applyNumberFormat="1" applyFont="1" applyFill="1"/>
    <xf numFmtId="0" fontId="8" fillId="0" borderId="0" xfId="0" applyFont="1" applyFill="1" applyAlignment="1">
      <alignment horizontal="right" vertical="center"/>
    </xf>
    <xf numFmtId="4" fontId="8" fillId="0" borderId="0" xfId="0" applyNumberFormat="1" applyFont="1" applyFill="1"/>
    <xf numFmtId="4" fontId="5" fillId="0" borderId="0" xfId="457" applyNumberFormat="1" applyFont="1"/>
    <xf numFmtId="0" fontId="4" fillId="0" borderId="0" xfId="0" applyFont="1" applyAlignment="1">
      <alignment horizontal="center" wrapText="1"/>
    </xf>
    <xf numFmtId="0" fontId="5" fillId="0" borderId="0" xfId="0" applyFont="1" applyFill="1" applyAlignment="1">
      <alignment vertical="center" wrapText="1"/>
    </xf>
    <xf numFmtId="4" fontId="5" fillId="0" borderId="0" xfId="0" applyNumberFormat="1" applyFont="1" applyAlignment="1">
      <alignment vertical="center" wrapText="1"/>
    </xf>
    <xf numFmtId="0" fontId="8" fillId="0" borderId="0" xfId="0" applyFont="1" applyAlignment="1"/>
    <xf numFmtId="4" fontId="4" fillId="2" borderId="0" xfId="0" applyNumberFormat="1" applyFont="1" applyFill="1" applyAlignment="1">
      <alignment vertical="center" wrapText="1"/>
    </xf>
    <xf numFmtId="0" fontId="5" fillId="3" borderId="0" xfId="0" applyFont="1" applyFill="1" applyAlignment="1">
      <alignment vertical="center" wrapText="1"/>
    </xf>
    <xf numFmtId="4" fontId="4" fillId="3" borderId="0" xfId="0" applyNumberFormat="1" applyFont="1" applyFill="1" applyAlignment="1">
      <alignment vertical="center" wrapText="1"/>
    </xf>
    <xf numFmtId="4" fontId="5" fillId="3" borderId="0" xfId="0" applyNumberFormat="1" applyFont="1" applyFill="1" applyAlignment="1">
      <alignment vertical="top" wrapText="1"/>
    </xf>
    <xf numFmtId="3" fontId="0" fillId="0" borderId="0" xfId="0" applyNumberFormat="1"/>
    <xf numFmtId="3" fontId="4" fillId="0" borderId="0" xfId="0" applyNumberFormat="1" applyFont="1" applyFill="1" applyAlignment="1">
      <alignment horizontal="right" vertical="center" wrapText="1"/>
    </xf>
    <xf numFmtId="3" fontId="4" fillId="0" borderId="0" xfId="0" applyNumberFormat="1" applyFont="1" applyFill="1" applyAlignment="1">
      <alignment wrapText="1"/>
    </xf>
    <xf numFmtId="0" fontId="11" fillId="0" borderId="0" xfId="0" applyFont="1" applyFill="1" applyAlignment="1">
      <alignment wrapText="1"/>
    </xf>
    <xf numFmtId="4" fontId="11" fillId="0" borderId="0" xfId="0" applyNumberFormat="1" applyFont="1" applyFill="1" applyAlignment="1">
      <alignment wrapText="1"/>
    </xf>
    <xf numFmtId="0" fontId="12" fillId="0" borderId="0" xfId="0" applyFont="1" applyFill="1" applyAlignment="1">
      <alignment horizontal="right" vertical="center" wrapText="1"/>
    </xf>
    <xf numFmtId="4" fontId="12" fillId="0" borderId="0" xfId="0" applyNumberFormat="1" applyFont="1" applyFill="1" applyAlignment="1">
      <alignment horizontal="right" vertical="center" wrapText="1"/>
    </xf>
    <xf numFmtId="0" fontId="4" fillId="0" borderId="0" xfId="0" applyFont="1" applyFill="1"/>
    <xf numFmtId="0" fontId="4" fillId="0" borderId="0" xfId="0" applyFont="1" applyFill="1" applyAlignment="1">
      <alignment vertical="center"/>
    </xf>
    <xf numFmtId="0" fontId="5" fillId="0" borderId="0" xfId="0" applyFont="1" applyFill="1"/>
    <xf numFmtId="3" fontId="5" fillId="0" borderId="0" xfId="0" applyNumberFormat="1" applyFont="1" applyFill="1" applyAlignment="1">
      <alignment horizontal="right" vertical="center" wrapText="1"/>
    </xf>
    <xf numFmtId="4" fontId="4" fillId="0" borderId="0" xfId="0" applyNumberFormat="1" applyFont="1" applyFill="1" applyAlignment="1">
      <alignment vertical="center"/>
    </xf>
    <xf numFmtId="0" fontId="10" fillId="0" borderId="0" xfId="0" applyFont="1" applyFill="1" applyAlignment="1">
      <alignment wrapText="1"/>
    </xf>
    <xf numFmtId="0" fontId="4" fillId="6" borderId="0" xfId="0" applyFont="1" applyFill="1"/>
    <xf numFmtId="0" fontId="5" fillId="6" borderId="0" xfId="0" applyFont="1" applyFill="1" applyAlignment="1">
      <alignment horizontal="center" vertical="top" wrapText="1"/>
    </xf>
    <xf numFmtId="0" fontId="5" fillId="3" borderId="0" xfId="0" applyFont="1" applyFill="1" applyAlignment="1">
      <alignment horizontal="center" vertical="top" wrapText="1"/>
    </xf>
    <xf numFmtId="0" fontId="5" fillId="6" borderId="0" xfId="0" applyFont="1" applyFill="1" applyAlignment="1">
      <alignment horizontal="left" vertical="top" wrapText="1"/>
    </xf>
    <xf numFmtId="0" fontId="5" fillId="0" borderId="0" xfId="0" applyFont="1" applyFill="1" applyAlignment="1">
      <alignment vertical="center" wrapText="1"/>
    </xf>
    <xf numFmtId="0" fontId="4" fillId="0" borderId="0" xfId="0" applyFont="1" applyAlignment="1">
      <alignment wrapText="1"/>
    </xf>
    <xf numFmtId="0" fontId="5" fillId="0" borderId="0" xfId="0" applyFont="1" applyFill="1" applyAlignment="1">
      <alignment horizontal="right" vertical="center"/>
    </xf>
    <xf numFmtId="4" fontId="5" fillId="0" borderId="0" xfId="0" applyNumberFormat="1" applyFont="1"/>
    <xf numFmtId="3" fontId="4" fillId="0" borderId="0" xfId="0" applyNumberFormat="1" applyFont="1" applyAlignment="1">
      <alignment vertical="center" wrapText="1"/>
    </xf>
    <xf numFmtId="4" fontId="13" fillId="0" borderId="0" xfId="0" applyNumberFormat="1" applyFont="1"/>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xf>
    <xf numFmtId="0" fontId="4" fillId="0" borderId="0" xfId="0" applyFont="1"/>
    <xf numFmtId="3" fontId="4" fillId="0" borderId="0" xfId="0" applyNumberFormat="1" applyFont="1" applyFill="1" applyAlignment="1">
      <alignment vertical="center" wrapText="1"/>
    </xf>
    <xf numFmtId="164" fontId="4" fillId="0" borderId="0" xfId="0" applyNumberFormat="1" applyFont="1" applyAlignment="1">
      <alignment horizontal="left" vertical="center" wrapText="1"/>
    </xf>
    <xf numFmtId="0" fontId="4" fillId="0" borderId="0" xfId="0" applyFont="1" applyFill="1" applyAlignment="1">
      <alignment horizontal="left" vertical="top" wrapText="1"/>
    </xf>
    <xf numFmtId="0" fontId="5" fillId="6" borderId="0" xfId="0" applyFont="1" applyFill="1" applyAlignment="1">
      <alignment vertical="center" wrapText="1"/>
    </xf>
    <xf numFmtId="4" fontId="4" fillId="0" borderId="0" xfId="0" applyNumberFormat="1" applyFont="1" applyFill="1" applyAlignment="1">
      <alignment horizontal="right" vertical="top" wrapText="1"/>
    </xf>
    <xf numFmtId="0" fontId="5" fillId="0" borderId="0" xfId="0" applyFont="1" applyFill="1" applyAlignment="1">
      <alignment horizontal="center" vertical="top" wrapText="1"/>
    </xf>
    <xf numFmtId="3" fontId="4" fillId="0" borderId="0" xfId="0" applyNumberFormat="1" applyFont="1" applyAlignment="1">
      <alignment horizontal="left" wrapText="1"/>
    </xf>
    <xf numFmtId="3" fontId="4" fillId="0" borderId="0" xfId="0" applyNumberFormat="1" applyFont="1" applyFill="1" applyAlignment="1">
      <alignment horizontal="left" vertical="top" wrapText="1"/>
    </xf>
    <xf numFmtId="164" fontId="4" fillId="0" borderId="0" xfId="0" applyNumberFormat="1" applyFont="1" applyFill="1" applyAlignment="1">
      <alignment horizontal="left" vertical="center" wrapText="1"/>
    </xf>
    <xf numFmtId="4" fontId="4" fillId="0" borderId="0" xfId="0" quotePrefix="1" applyNumberFormat="1" applyFont="1" applyFill="1" applyAlignment="1">
      <alignment horizontal="right" vertical="center" wrapText="1"/>
    </xf>
    <xf numFmtId="3" fontId="5" fillId="0" borderId="0" xfId="458" applyNumberFormat="1" applyFont="1" applyFill="1" applyBorder="1" applyAlignment="1">
      <alignment horizontal="left" vertical="center"/>
    </xf>
    <xf numFmtId="49" fontId="5" fillId="0" borderId="0" xfId="458" applyNumberFormat="1" applyFont="1" applyFill="1" applyBorder="1" applyAlignment="1">
      <alignment horizontal="center" vertical="center" wrapText="1"/>
    </xf>
    <xf numFmtId="3" fontId="5" fillId="0" borderId="0" xfId="458" applyNumberFormat="1" applyFont="1" applyFill="1" applyBorder="1" applyAlignment="1">
      <alignment horizontal="center" vertical="center"/>
    </xf>
    <xf numFmtId="3" fontId="5" fillId="0" borderId="0" xfId="458" applyNumberFormat="1" applyFont="1" applyFill="1" applyBorder="1" applyAlignment="1">
      <alignment horizontal="center" vertical="center" wrapText="1"/>
    </xf>
    <xf numFmtId="3" fontId="5" fillId="0" borderId="0" xfId="458" applyNumberFormat="1" applyFont="1" applyFill="1" applyBorder="1" applyAlignment="1">
      <alignment vertical="center" wrapText="1"/>
    </xf>
    <xf numFmtId="3" fontId="5" fillId="0" borderId="0" xfId="459" applyNumberFormat="1" applyFont="1" applyFill="1" applyBorder="1" applyAlignment="1">
      <alignment vertical="center"/>
    </xf>
    <xf numFmtId="0" fontId="4" fillId="0" borderId="0" xfId="458" applyFont="1" applyFill="1" applyBorder="1" applyAlignment="1">
      <alignment horizontal="left" vertical="center" wrapText="1"/>
    </xf>
    <xf numFmtId="4" fontId="4" fillId="0" borderId="0" xfId="459" applyNumberFormat="1" applyFont="1" applyFill="1" applyBorder="1" applyAlignment="1" applyProtection="1">
      <alignment vertical="center"/>
      <protection locked="0"/>
    </xf>
    <xf numFmtId="4" fontId="5" fillId="0" borderId="0" xfId="459" applyNumberFormat="1" applyFont="1" applyFill="1" applyBorder="1" applyAlignment="1">
      <alignment vertical="center"/>
    </xf>
    <xf numFmtId="0" fontId="4" fillId="0" borderId="0" xfId="458" applyFont="1" applyFill="1" applyBorder="1" applyAlignment="1">
      <alignment vertical="center" wrapText="1"/>
    </xf>
    <xf numFmtId="0" fontId="5" fillId="0" borderId="0" xfId="458" applyFont="1" applyFill="1" applyBorder="1" applyAlignment="1">
      <alignment vertical="center"/>
    </xf>
    <xf numFmtId="0" fontId="4" fillId="0" borderId="0" xfId="458" applyFont="1" applyFill="1" applyBorder="1" applyAlignment="1">
      <alignment vertical="center"/>
    </xf>
    <xf numFmtId="4" fontId="5" fillId="0" borderId="0" xfId="459" applyNumberFormat="1" applyFont="1" applyFill="1" applyBorder="1" applyAlignment="1" applyProtection="1">
      <alignment vertical="center"/>
    </xf>
    <xf numFmtId="0" fontId="5" fillId="0" borderId="0" xfId="458" applyFont="1" applyFill="1" applyBorder="1" applyAlignment="1">
      <alignment vertical="center" wrapText="1"/>
    </xf>
    <xf numFmtId="0" fontId="4" fillId="3" borderId="0" xfId="458" applyFont="1" applyFill="1" applyBorder="1" applyAlignment="1">
      <alignment vertical="center" wrapText="1"/>
    </xf>
    <xf numFmtId="4" fontId="4" fillId="3" borderId="0" xfId="459" applyNumberFormat="1" applyFont="1" applyFill="1" applyBorder="1" applyAlignment="1" applyProtection="1">
      <alignment vertical="center"/>
      <protection locked="0"/>
    </xf>
    <xf numFmtId="0" fontId="4" fillId="0" borderId="0" xfId="0" applyFont="1"/>
    <xf numFmtId="0" fontId="4" fillId="0" borderId="0" xfId="0" applyFont="1"/>
    <xf numFmtId="0" fontId="5" fillId="0" borderId="0" xfId="0" applyFont="1" applyAlignment="1">
      <alignment vertical="center"/>
    </xf>
    <xf numFmtId="0" fontId="4" fillId="0" borderId="0" xfId="0" applyFont="1" applyAlignment="1">
      <alignment horizontal="left" vertical="top" wrapText="1"/>
    </xf>
    <xf numFmtId="0" fontId="4" fillId="3" borderId="0" xfId="0" applyFont="1" applyFill="1"/>
    <xf numFmtId="4" fontId="4" fillId="0" borderId="0" xfId="0" applyNumberFormat="1" applyFont="1" applyAlignment="1">
      <alignment horizontal="right" vertical="top" wrapText="1"/>
    </xf>
    <xf numFmtId="4" fontId="4" fillId="0" borderId="0" xfId="0" applyNumberFormat="1" applyFont="1" applyAlignment="1">
      <alignment horizontal="left"/>
    </xf>
    <xf numFmtId="4" fontId="5" fillId="0" borderId="0" xfId="0" applyNumberFormat="1" applyFont="1" applyAlignment="1">
      <alignment horizontal="right"/>
    </xf>
    <xf numFmtId="4" fontId="4" fillId="0" borderId="0" xfId="0" applyNumberFormat="1" applyFont="1" applyAlignment="1">
      <alignment horizontal="right"/>
    </xf>
    <xf numFmtId="0" fontId="5" fillId="0" borderId="0" xfId="0" applyFont="1" applyAlignment="1">
      <alignment horizontal="left" vertical="center"/>
    </xf>
    <xf numFmtId="0" fontId="8" fillId="0" borderId="0" xfId="0" applyFont="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vertical="top" wrapText="1"/>
    </xf>
    <xf numFmtId="0" fontId="4" fillId="3" borderId="0" xfId="0" applyFont="1" applyFill="1" applyAlignment="1">
      <alignment horizontal="left" vertical="top" wrapText="1"/>
    </xf>
    <xf numFmtId="0" fontId="4" fillId="3" borderId="0" xfId="0" applyFont="1" applyFill="1" applyAlignment="1">
      <alignment horizontal="center"/>
    </xf>
    <xf numFmtId="3" fontId="5" fillId="3" borderId="0" xfId="0" applyNumberFormat="1" applyFont="1" applyFill="1" applyAlignment="1">
      <alignment horizontal="center" vertical="center" wrapText="1"/>
    </xf>
    <xf numFmtId="0" fontId="5" fillId="3" borderId="0" xfId="0" applyFont="1" applyFill="1" applyAlignment="1">
      <alignment horizontal="center" vertical="center" wrapText="1"/>
    </xf>
    <xf numFmtId="0" fontId="4" fillId="0" borderId="0" xfId="0" applyFont="1" applyFill="1" applyAlignment="1">
      <alignment vertical="top"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Fill="1" applyAlignment="1">
      <alignment vertical="center"/>
    </xf>
    <xf numFmtId="0" fontId="4" fillId="3" borderId="0" xfId="0" applyFont="1" applyFill="1" applyAlignment="1" applyProtection="1">
      <alignment vertical="top" wrapText="1"/>
      <protection locked="0"/>
    </xf>
    <xf numFmtId="0" fontId="4" fillId="3" borderId="0" xfId="0" applyFont="1" applyFill="1" applyAlignment="1">
      <alignment horizontal="left" vertical="center" wrapText="1"/>
    </xf>
    <xf numFmtId="0" fontId="8" fillId="0" borderId="0" xfId="0" applyFont="1" applyAlignment="1">
      <alignment horizontal="center"/>
    </xf>
    <xf numFmtId="0" fontId="4" fillId="2" borderId="0" xfId="0" applyFont="1" applyFill="1" applyAlignment="1">
      <alignment horizontal="left" vertical="center" wrapText="1"/>
    </xf>
    <xf numFmtId="0" fontId="4" fillId="3" borderId="0" xfId="0" applyFont="1" applyFill="1" applyAlignment="1">
      <alignment vertical="top" wrapText="1"/>
    </xf>
  </cellXfs>
  <cellStyles count="860">
    <cellStyle name="Bad" xfId="460" builtinId="27"/>
    <cellStyle name="Comma" xfId="45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Normal" xfId="0" builtinId="0"/>
    <cellStyle name="Normal_1" xfId="459" xr:uid="{00000000-0005-0000-0000-00005A030000}"/>
    <cellStyle name="Normal_UNOS08ust" xfId="458" xr:uid="{00000000-0005-0000-0000-00005B03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88"/>
  <sheetViews>
    <sheetView tabSelected="1" view="pageBreakPreview" topLeftCell="A372" zoomScale="130" zoomScaleNormal="130" zoomScaleSheetLayoutView="130" zoomScalePageLayoutView="130" workbookViewId="0">
      <selection activeCell="B7" sqref="B7"/>
    </sheetView>
  </sheetViews>
  <sheetFormatPr baseColWidth="10" defaultColWidth="8.6640625" defaultRowHeight="16" x14ac:dyDescent="0.2"/>
  <cols>
    <col min="1" max="1" width="94.1640625" style="91" customWidth="1"/>
    <col min="2" max="2" width="43.1640625" style="82" customWidth="1"/>
    <col min="3" max="3" width="13.5" style="25" customWidth="1"/>
    <col min="4" max="4" width="23.1640625" style="25" customWidth="1"/>
    <col min="5" max="5" width="14.6640625" style="91" hidden="1" customWidth="1"/>
    <col min="6" max="6" width="9" style="91" hidden="1" customWidth="1"/>
    <col min="7" max="7" width="0.5" style="91" hidden="1" customWidth="1"/>
    <col min="8" max="9" width="9" style="91" hidden="1" customWidth="1"/>
    <col min="10" max="16384" width="8.6640625" style="91"/>
  </cols>
  <sheetData>
    <row r="1" spans="1:13" ht="18" x14ac:dyDescent="0.2">
      <c r="A1" s="145" t="s">
        <v>161</v>
      </c>
      <c r="B1" s="145"/>
      <c r="C1" s="145"/>
    </row>
    <row r="2" spans="1:13" ht="18" x14ac:dyDescent="0.2">
      <c r="A2" s="59"/>
      <c r="B2" s="59"/>
      <c r="C2" s="59"/>
    </row>
    <row r="3" spans="1:13" ht="18" x14ac:dyDescent="0.2">
      <c r="A3" s="145" t="s">
        <v>342</v>
      </c>
      <c r="B3" s="145"/>
      <c r="C3" s="145"/>
    </row>
    <row r="4" spans="1:13" ht="18" x14ac:dyDescent="0.2">
      <c r="A4" s="59"/>
      <c r="B4" s="59"/>
      <c r="C4" s="59"/>
    </row>
    <row r="5" spans="1:13" s="123" customFormat="1" x14ac:dyDescent="0.2">
      <c r="A5" s="37" t="s">
        <v>247</v>
      </c>
      <c r="B5" s="128"/>
      <c r="C5" s="25"/>
      <c r="D5" s="25"/>
    </row>
    <row r="6" spans="1:13" s="123" customFormat="1" x14ac:dyDescent="0.2">
      <c r="B6" s="129" t="s">
        <v>174</v>
      </c>
      <c r="C6" s="129" t="s">
        <v>343</v>
      </c>
      <c r="D6" s="25"/>
    </row>
    <row r="7" spans="1:13" s="123" customFormat="1" x14ac:dyDescent="0.2">
      <c r="B7" s="49"/>
      <c r="C7" s="130"/>
      <c r="D7" s="25"/>
    </row>
    <row r="8" spans="1:13" s="123" customFormat="1" x14ac:dyDescent="0.2">
      <c r="A8" s="131" t="s">
        <v>155</v>
      </c>
      <c r="B8" s="49">
        <v>1005308000</v>
      </c>
      <c r="C8" s="25">
        <v>90.158799999999999</v>
      </c>
      <c r="D8" s="25"/>
    </row>
    <row r="9" spans="1:13" s="123" customFormat="1" x14ac:dyDescent="0.2">
      <c r="A9" s="131" t="s">
        <v>160</v>
      </c>
      <c r="B9" s="49">
        <v>55416000</v>
      </c>
      <c r="C9" s="25">
        <v>4.97</v>
      </c>
      <c r="D9" s="25"/>
    </row>
    <row r="10" spans="1:13" s="123" customFormat="1" x14ac:dyDescent="0.2">
      <c r="A10" s="131" t="s">
        <v>164</v>
      </c>
      <c r="B10" s="49">
        <v>6200000</v>
      </c>
      <c r="C10" s="25">
        <v>0.56000000000000005</v>
      </c>
      <c r="D10" s="25"/>
    </row>
    <row r="11" spans="1:13" s="123" customFormat="1" x14ac:dyDescent="0.2">
      <c r="A11" s="131" t="s">
        <v>156</v>
      </c>
      <c r="B11" s="49">
        <v>7154000</v>
      </c>
      <c r="C11" s="25">
        <v>0.64159999999999995</v>
      </c>
      <c r="D11" s="25"/>
    </row>
    <row r="12" spans="1:13" s="123" customFormat="1" x14ac:dyDescent="0.2">
      <c r="A12" s="131" t="s">
        <v>157</v>
      </c>
      <c r="B12" s="49">
        <v>38964000</v>
      </c>
      <c r="C12" s="25">
        <v>3.4944000000000002</v>
      </c>
      <c r="D12" s="25"/>
    </row>
    <row r="13" spans="1:13" x14ac:dyDescent="0.2">
      <c r="A13" s="131" t="s">
        <v>158</v>
      </c>
      <c r="B13" s="49">
        <v>2000000</v>
      </c>
      <c r="C13" s="25">
        <v>0.18</v>
      </c>
    </row>
    <row r="14" spans="1:13" s="123" customFormat="1" x14ac:dyDescent="0.2">
      <c r="A14" s="51"/>
      <c r="B14" s="52"/>
      <c r="C14" s="41"/>
      <c r="D14" s="41"/>
      <c r="E14" s="126"/>
      <c r="F14" s="126"/>
      <c r="G14" s="126"/>
      <c r="H14" s="126"/>
      <c r="I14" s="126"/>
      <c r="J14" s="126"/>
      <c r="K14" s="126"/>
      <c r="L14" s="126"/>
      <c r="M14" s="126"/>
    </row>
    <row r="15" spans="1:13" s="123" customFormat="1" ht="18" x14ac:dyDescent="0.2">
      <c r="A15" s="132" t="s">
        <v>344</v>
      </c>
      <c r="B15" s="49">
        <f>SUM(B8:B14)</f>
        <v>1115042000</v>
      </c>
      <c r="C15" s="25">
        <f>SUM(C8:C14)</f>
        <v>100.0048</v>
      </c>
      <c r="D15" s="25"/>
    </row>
    <row r="16" spans="1:13" s="123" customFormat="1" x14ac:dyDescent="0.2">
      <c r="A16" s="131"/>
      <c r="B16" s="49"/>
      <c r="C16" s="25"/>
      <c r="D16" s="25"/>
    </row>
    <row r="17" spans="1:4" ht="19.25" customHeight="1" x14ac:dyDescent="0.2">
      <c r="A17" s="37" t="s">
        <v>243</v>
      </c>
    </row>
    <row r="18" spans="1:4" ht="88.25" customHeight="1" x14ac:dyDescent="0.2">
      <c r="A18" s="146" t="s">
        <v>330</v>
      </c>
      <c r="B18" s="146"/>
      <c r="C18" s="146"/>
      <c r="D18" s="146"/>
    </row>
    <row r="19" spans="1:4" x14ac:dyDescent="0.2">
      <c r="A19" s="94" t="s">
        <v>97</v>
      </c>
      <c r="C19" s="38">
        <v>240000000</v>
      </c>
    </row>
    <row r="20" spans="1:4" x14ac:dyDescent="0.2">
      <c r="A20" s="72" t="s">
        <v>282</v>
      </c>
      <c r="B20" s="15"/>
      <c r="C20" s="12">
        <v>184808000</v>
      </c>
      <c r="D20" s="50"/>
    </row>
    <row r="21" spans="1:4" x14ac:dyDescent="0.2">
      <c r="A21" s="94" t="s">
        <v>216</v>
      </c>
      <c r="C21" s="4">
        <v>40000000</v>
      </c>
    </row>
    <row r="22" spans="1:4" x14ac:dyDescent="0.2">
      <c r="A22" s="94" t="s">
        <v>215</v>
      </c>
      <c r="C22" s="4">
        <v>30000000</v>
      </c>
    </row>
    <row r="23" spans="1:4" x14ac:dyDescent="0.2">
      <c r="A23" s="94" t="s">
        <v>98</v>
      </c>
      <c r="C23" s="4">
        <v>65000000</v>
      </c>
    </row>
    <row r="24" spans="1:4" x14ac:dyDescent="0.2">
      <c r="A24" s="94" t="s">
        <v>99</v>
      </c>
      <c r="C24" s="4">
        <v>82000000</v>
      </c>
    </row>
    <row r="25" spans="1:4" x14ac:dyDescent="0.2">
      <c r="A25" s="94" t="s">
        <v>168</v>
      </c>
      <c r="B25" s="7"/>
      <c r="C25" s="4">
        <v>46000000</v>
      </c>
    </row>
    <row r="26" spans="1:4" ht="17" x14ac:dyDescent="0.2">
      <c r="A26" s="3" t="s">
        <v>100</v>
      </c>
      <c r="B26" s="7"/>
      <c r="C26" s="38">
        <v>6000000</v>
      </c>
    </row>
    <row r="27" spans="1:4" ht="17" x14ac:dyDescent="0.2">
      <c r="A27" s="13" t="s">
        <v>267</v>
      </c>
      <c r="B27" s="66"/>
      <c r="C27" s="38">
        <v>20000000</v>
      </c>
      <c r="D27" s="50"/>
    </row>
    <row r="28" spans="1:4" x14ac:dyDescent="0.2">
      <c r="A28" s="94" t="s">
        <v>284</v>
      </c>
      <c r="B28" s="7"/>
      <c r="C28" s="4">
        <v>14000000</v>
      </c>
    </row>
    <row r="29" spans="1:4" x14ac:dyDescent="0.2">
      <c r="A29" s="94" t="s">
        <v>283</v>
      </c>
      <c r="B29" s="7"/>
      <c r="C29" s="4">
        <v>5000000</v>
      </c>
    </row>
    <row r="30" spans="1:4" x14ac:dyDescent="0.2">
      <c r="A30" s="94" t="s">
        <v>169</v>
      </c>
      <c r="B30" s="7"/>
      <c r="C30" s="4">
        <v>12000000</v>
      </c>
    </row>
    <row r="31" spans="1:4" x14ac:dyDescent="0.2">
      <c r="A31" s="94" t="s">
        <v>170</v>
      </c>
      <c r="B31" s="7"/>
      <c r="C31" s="4">
        <v>13000000</v>
      </c>
    </row>
    <row r="32" spans="1:4" x14ac:dyDescent="0.2">
      <c r="A32" s="94" t="s">
        <v>171</v>
      </c>
      <c r="B32" s="7"/>
      <c r="C32" s="4">
        <v>11000000</v>
      </c>
    </row>
    <row r="33" spans="1:44" x14ac:dyDescent="0.2">
      <c r="A33" s="94" t="s">
        <v>211</v>
      </c>
      <c r="B33" s="7"/>
      <c r="C33" s="38">
        <v>8000000</v>
      </c>
    </row>
    <row r="34" spans="1:44" ht="35" customHeight="1" x14ac:dyDescent="0.2">
      <c r="A34" s="3" t="s">
        <v>266</v>
      </c>
      <c r="B34" s="7"/>
      <c r="C34" s="4">
        <v>15000000</v>
      </c>
    </row>
    <row r="35" spans="1:44" x14ac:dyDescent="0.2">
      <c r="A35" s="94" t="s">
        <v>101</v>
      </c>
      <c r="B35" s="7"/>
      <c r="C35" s="12">
        <v>28000000</v>
      </c>
      <c r="D35" s="50"/>
      <c r="E35" s="71"/>
      <c r="F35" s="71"/>
      <c r="G35" s="71"/>
      <c r="H35" s="71"/>
      <c r="I35" s="71"/>
    </row>
    <row r="36" spans="1:44" x14ac:dyDescent="0.2">
      <c r="A36" s="94" t="s">
        <v>102</v>
      </c>
      <c r="B36" s="7"/>
      <c r="C36" s="12">
        <v>80000000</v>
      </c>
      <c r="D36" s="50"/>
      <c r="E36" s="71"/>
      <c r="F36" s="71"/>
      <c r="G36" s="71"/>
      <c r="H36" s="71"/>
      <c r="I36" s="71"/>
    </row>
    <row r="37" spans="1:44" x14ac:dyDescent="0.2">
      <c r="A37" s="39" t="s">
        <v>166</v>
      </c>
      <c r="B37" s="7"/>
      <c r="C37" s="38">
        <v>8000000</v>
      </c>
      <c r="D37" s="50"/>
      <c r="E37" s="71"/>
      <c r="F37" s="71"/>
      <c r="G37" s="71"/>
      <c r="H37" s="71"/>
      <c r="I37" s="71"/>
    </row>
    <row r="38" spans="1:44" s="77" customFormat="1" x14ac:dyDescent="0.2">
      <c r="A38" s="39" t="s">
        <v>304</v>
      </c>
      <c r="B38" s="66"/>
      <c r="C38" s="38">
        <v>1500000</v>
      </c>
      <c r="D38" s="50"/>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row>
    <row r="39" spans="1:44" ht="51" customHeight="1" x14ac:dyDescent="0.2">
      <c r="A39" s="40" t="s">
        <v>165</v>
      </c>
      <c r="B39" s="7"/>
      <c r="C39" s="12">
        <v>16000000</v>
      </c>
      <c r="D39" s="50"/>
      <c r="E39" s="71"/>
      <c r="F39" s="71"/>
      <c r="G39" s="71"/>
      <c r="H39" s="71"/>
      <c r="I39" s="71"/>
    </row>
    <row r="40" spans="1:44" x14ac:dyDescent="0.2">
      <c r="A40" s="30" t="s">
        <v>0</v>
      </c>
      <c r="C40" s="25">
        <f>SUM(C19:C39)</f>
        <v>925308000</v>
      </c>
      <c r="D40" s="5">
        <f>C40</f>
        <v>925308000</v>
      </c>
    </row>
    <row r="41" spans="1:44" x14ac:dyDescent="0.2">
      <c r="A41" s="31"/>
      <c r="B41" s="32"/>
      <c r="C41" s="33"/>
      <c r="D41" s="34"/>
    </row>
    <row r="42" spans="1:44" x14ac:dyDescent="0.2">
      <c r="A42" s="37" t="s">
        <v>314</v>
      </c>
      <c r="B42" s="91"/>
      <c r="C42" s="91"/>
      <c r="D42" s="91"/>
    </row>
    <row r="43" spans="1:44" ht="37" customHeight="1" x14ac:dyDescent="0.2">
      <c r="A43" s="143" t="s">
        <v>316</v>
      </c>
      <c r="B43" s="143"/>
      <c r="C43" s="143"/>
      <c r="D43" s="143"/>
    </row>
    <row r="44" spans="1:44" x14ac:dyDescent="0.2">
      <c r="A44" s="91" t="s">
        <v>315</v>
      </c>
      <c r="B44" s="91"/>
      <c r="C44" s="25">
        <v>80000000</v>
      </c>
      <c r="D44" s="91"/>
    </row>
    <row r="45" spans="1:44" x14ac:dyDescent="0.2">
      <c r="A45" s="37" t="s">
        <v>0</v>
      </c>
      <c r="B45" s="91"/>
      <c r="C45" s="91"/>
      <c r="D45" s="84">
        <v>80000000</v>
      </c>
    </row>
    <row r="46" spans="1:44" x14ac:dyDescent="0.2">
      <c r="A46" s="31"/>
      <c r="B46" s="32"/>
      <c r="C46" s="33"/>
      <c r="D46" s="34"/>
    </row>
    <row r="47" spans="1:44" ht="17" x14ac:dyDescent="0.2">
      <c r="B47" s="27" t="s">
        <v>159</v>
      </c>
      <c r="C47" s="35"/>
      <c r="D47" s="29">
        <f>+D40+D45</f>
        <v>1005308000</v>
      </c>
    </row>
    <row r="48" spans="1:44" x14ac:dyDescent="0.2">
      <c r="A48" s="31"/>
      <c r="B48" s="32"/>
      <c r="C48" s="33"/>
      <c r="D48" s="34"/>
    </row>
    <row r="49" spans="1:4" ht="17" x14ac:dyDescent="0.2">
      <c r="A49" s="19" t="s">
        <v>244</v>
      </c>
      <c r="C49" s="6"/>
      <c r="D49" s="6"/>
    </row>
    <row r="50" spans="1:4" x14ac:dyDescent="0.2">
      <c r="A50" s="19"/>
      <c r="C50" s="6"/>
      <c r="D50" s="6"/>
    </row>
    <row r="51" spans="1:4" ht="17" x14ac:dyDescent="0.2">
      <c r="A51" s="93" t="s">
        <v>1</v>
      </c>
      <c r="C51" s="6"/>
      <c r="D51" s="6"/>
    </row>
    <row r="52" spans="1:4" ht="44" customHeight="1" x14ac:dyDescent="0.2">
      <c r="A52" s="143" t="s">
        <v>8</v>
      </c>
      <c r="B52" s="143"/>
      <c r="C52" s="143"/>
      <c r="D52" s="143"/>
    </row>
    <row r="53" spans="1:4" ht="17" x14ac:dyDescent="0.2">
      <c r="A53" s="3" t="s">
        <v>32</v>
      </c>
      <c r="C53" s="4">
        <v>150000</v>
      </c>
      <c r="D53" s="6"/>
    </row>
    <row r="54" spans="1:4" ht="17" x14ac:dyDescent="0.2">
      <c r="A54" s="17" t="s">
        <v>0</v>
      </c>
      <c r="C54" s="6"/>
      <c r="D54" s="5">
        <f>SUM(C53)</f>
        <v>150000</v>
      </c>
    </row>
    <row r="55" spans="1:4" x14ac:dyDescent="0.2">
      <c r="A55" s="31"/>
      <c r="B55" s="32"/>
      <c r="C55" s="60"/>
      <c r="D55" s="34"/>
    </row>
    <row r="56" spans="1:4" x14ac:dyDescent="0.2">
      <c r="A56" s="141" t="s">
        <v>212</v>
      </c>
      <c r="B56" s="141"/>
      <c r="C56" s="6"/>
      <c r="D56" s="6"/>
    </row>
    <row r="57" spans="1:4" ht="251" customHeight="1" x14ac:dyDescent="0.2">
      <c r="A57" s="147" t="s">
        <v>233</v>
      </c>
      <c r="B57" s="147"/>
      <c r="C57" s="147"/>
      <c r="D57" s="147"/>
    </row>
    <row r="58" spans="1:4" ht="17" x14ac:dyDescent="0.2">
      <c r="A58" s="13" t="s">
        <v>27</v>
      </c>
      <c r="B58" s="15"/>
      <c r="C58" s="12">
        <v>1000000</v>
      </c>
      <c r="D58" s="14"/>
    </row>
    <row r="59" spans="1:4" ht="17" x14ac:dyDescent="0.2">
      <c r="A59" s="13" t="s">
        <v>29</v>
      </c>
      <c r="B59" s="15"/>
      <c r="C59" s="12">
        <v>1652000</v>
      </c>
      <c r="D59" s="14">
        <f>C59+C58</f>
        <v>2652000</v>
      </c>
    </row>
    <row r="60" spans="1:4" ht="17" x14ac:dyDescent="0.2">
      <c r="A60" s="13" t="s">
        <v>28</v>
      </c>
      <c r="B60" s="15"/>
      <c r="C60" s="12">
        <f>378000+1510000</f>
        <v>1888000</v>
      </c>
      <c r="D60" s="14"/>
    </row>
    <row r="61" spans="1:4" s="71" customFormat="1" ht="17" x14ac:dyDescent="0.2">
      <c r="A61" s="13" t="s">
        <v>198</v>
      </c>
      <c r="B61" s="15"/>
      <c r="C61" s="12">
        <v>18231000</v>
      </c>
      <c r="D61" s="14">
        <f>25000000-3025000-1210000</f>
        <v>20765000</v>
      </c>
    </row>
    <row r="62" spans="1:4" s="71" customFormat="1" ht="17" x14ac:dyDescent="0.2">
      <c r="A62" s="13" t="s">
        <v>335</v>
      </c>
      <c r="B62" s="15"/>
      <c r="C62" s="12">
        <v>310000</v>
      </c>
      <c r="D62" s="14"/>
    </row>
    <row r="63" spans="1:4" ht="17" x14ac:dyDescent="0.2">
      <c r="A63" s="13" t="s">
        <v>33</v>
      </c>
      <c r="B63" s="66"/>
      <c r="C63" s="12">
        <v>200000</v>
      </c>
      <c r="D63" s="14"/>
    </row>
    <row r="64" spans="1:4" ht="17" x14ac:dyDescent="0.2">
      <c r="A64" s="13" t="s">
        <v>30</v>
      </c>
      <c r="B64" s="13" t="s">
        <v>177</v>
      </c>
      <c r="C64" s="12">
        <v>218000</v>
      </c>
      <c r="D64" s="14"/>
    </row>
    <row r="65" spans="1:4" ht="17" x14ac:dyDescent="0.2">
      <c r="A65" s="18" t="s">
        <v>0</v>
      </c>
      <c r="B65" s="15"/>
      <c r="C65" s="14"/>
      <c r="D65" s="16">
        <f>SUM(C58:C64)</f>
        <v>23499000</v>
      </c>
    </row>
    <row r="66" spans="1:4" x14ac:dyDescent="0.2">
      <c r="A66" s="31"/>
      <c r="B66" s="32"/>
      <c r="C66" s="60"/>
      <c r="D66" s="34"/>
    </row>
    <row r="67" spans="1:4" ht="17" x14ac:dyDescent="0.2">
      <c r="A67" s="81" t="s">
        <v>213</v>
      </c>
      <c r="B67" s="81"/>
      <c r="C67" s="23"/>
      <c r="D67" s="26"/>
    </row>
    <row r="68" spans="1:4" ht="118.25" customHeight="1" x14ac:dyDescent="0.2">
      <c r="A68" s="135" t="s">
        <v>214</v>
      </c>
      <c r="B68" s="135"/>
      <c r="C68" s="135"/>
      <c r="D68" s="135"/>
    </row>
    <row r="69" spans="1:4" s="71" customFormat="1" ht="17" x14ac:dyDescent="0.2">
      <c r="A69" s="90" t="s">
        <v>190</v>
      </c>
      <c r="B69" s="96"/>
      <c r="C69" s="23">
        <v>5000000</v>
      </c>
      <c r="D69" s="26"/>
    </row>
    <row r="70" spans="1:4" ht="17" x14ac:dyDescent="0.2">
      <c r="A70" s="17" t="s">
        <v>0</v>
      </c>
      <c r="C70" s="6"/>
      <c r="D70" s="5">
        <f>SUM(C69:C69)</f>
        <v>5000000</v>
      </c>
    </row>
    <row r="71" spans="1:4" x14ac:dyDescent="0.2">
      <c r="A71" s="31"/>
      <c r="B71" s="32"/>
      <c r="C71" s="60"/>
      <c r="D71" s="34"/>
    </row>
    <row r="72" spans="1:4" ht="17" x14ac:dyDescent="0.2">
      <c r="A72" s="93" t="s">
        <v>39</v>
      </c>
      <c r="C72" s="6"/>
      <c r="D72" s="6"/>
    </row>
    <row r="73" spans="1:4" ht="58.25" customHeight="1" x14ac:dyDescent="0.2">
      <c r="A73" s="133" t="s">
        <v>309</v>
      </c>
      <c r="B73" s="133"/>
      <c r="C73" s="133"/>
      <c r="D73" s="133"/>
    </row>
    <row r="74" spans="1:4" ht="17" x14ac:dyDescent="0.2">
      <c r="A74" s="93" t="s">
        <v>218</v>
      </c>
      <c r="B74" s="11">
        <f>SUM(C75:C80)</f>
        <v>654000</v>
      </c>
      <c r="C74" s="20"/>
      <c r="D74" s="6"/>
    </row>
    <row r="75" spans="1:4" ht="17" x14ac:dyDescent="0.2">
      <c r="A75" s="3" t="s">
        <v>10</v>
      </c>
      <c r="B75" s="97">
        <v>120000</v>
      </c>
      <c r="C75" s="12">
        <f>SUM(120000)</f>
        <v>120000</v>
      </c>
      <c r="D75" s="6"/>
    </row>
    <row r="76" spans="1:4" ht="17" x14ac:dyDescent="0.2">
      <c r="A76" s="3" t="s">
        <v>178</v>
      </c>
      <c r="B76" s="3" t="s">
        <v>220</v>
      </c>
      <c r="C76" s="12">
        <v>60000</v>
      </c>
      <c r="D76" s="6"/>
    </row>
    <row r="77" spans="1:4" ht="17" x14ac:dyDescent="0.2">
      <c r="A77" s="3" t="s">
        <v>2</v>
      </c>
      <c r="B77" s="3" t="s">
        <v>221</v>
      </c>
      <c r="C77" s="12">
        <f>SUM(2000*9)</f>
        <v>18000</v>
      </c>
      <c r="D77" s="6"/>
    </row>
    <row r="78" spans="1:4" ht="17" x14ac:dyDescent="0.2">
      <c r="A78" s="3" t="s">
        <v>224</v>
      </c>
      <c r="B78" s="3" t="s">
        <v>18</v>
      </c>
      <c r="C78" s="12">
        <f>SUM(1000*121)</f>
        <v>121000</v>
      </c>
      <c r="D78" s="6"/>
    </row>
    <row r="79" spans="1:4" ht="17" x14ac:dyDescent="0.2">
      <c r="A79" s="3" t="s">
        <v>3</v>
      </c>
      <c r="B79" s="3" t="s">
        <v>222</v>
      </c>
      <c r="C79" s="12">
        <v>51000</v>
      </c>
      <c r="D79" s="6"/>
    </row>
    <row r="80" spans="1:4" ht="17" x14ac:dyDescent="0.2">
      <c r="A80" s="13" t="s">
        <v>12</v>
      </c>
      <c r="B80" s="3" t="s">
        <v>11</v>
      </c>
      <c r="C80" s="12">
        <v>284000</v>
      </c>
      <c r="D80" s="6"/>
    </row>
    <row r="81" spans="1:4" ht="17" x14ac:dyDescent="0.2">
      <c r="A81" s="93" t="s">
        <v>219</v>
      </c>
      <c r="B81" s="11">
        <f>SUM(C82:C88)</f>
        <v>2261000</v>
      </c>
      <c r="C81" s="14"/>
      <c r="D81" s="6"/>
    </row>
    <row r="82" spans="1:4" ht="17" x14ac:dyDescent="0.2">
      <c r="A82" s="3" t="s">
        <v>317</v>
      </c>
      <c r="B82" s="85"/>
      <c r="C82" s="14">
        <v>1484000</v>
      </c>
      <c r="D82" s="6"/>
    </row>
    <row r="83" spans="1:4" ht="17" x14ac:dyDescent="0.2">
      <c r="A83" s="3" t="s">
        <v>13</v>
      </c>
      <c r="B83" s="97">
        <v>160000</v>
      </c>
      <c r="C83" s="12">
        <v>160000</v>
      </c>
      <c r="D83" s="6"/>
    </row>
    <row r="84" spans="1:4" ht="17" x14ac:dyDescent="0.2">
      <c r="A84" s="3" t="s">
        <v>34</v>
      </c>
      <c r="B84" s="3" t="s">
        <v>331</v>
      </c>
      <c r="C84" s="12">
        <f>SUM(1200*120)</f>
        <v>144000</v>
      </c>
      <c r="D84" s="6"/>
    </row>
    <row r="85" spans="1:4" s="95" customFormat="1" ht="17" x14ac:dyDescent="0.2">
      <c r="A85" s="3" t="s">
        <v>332</v>
      </c>
      <c r="B85" s="3" t="s">
        <v>334</v>
      </c>
      <c r="C85" s="12">
        <f>SUM(123000)</f>
        <v>123000</v>
      </c>
      <c r="D85" s="6"/>
    </row>
    <row r="86" spans="1:4" ht="17" x14ac:dyDescent="0.2">
      <c r="A86" s="3" t="s">
        <v>268</v>
      </c>
      <c r="B86" s="85" t="s">
        <v>333</v>
      </c>
      <c r="C86" s="12">
        <v>250000</v>
      </c>
      <c r="D86" s="6"/>
    </row>
    <row r="87" spans="1:4" ht="17" x14ac:dyDescent="0.2">
      <c r="A87" s="3" t="s">
        <v>4</v>
      </c>
      <c r="B87" s="3" t="s">
        <v>75</v>
      </c>
      <c r="C87" s="12">
        <v>60000</v>
      </c>
      <c r="D87" s="6"/>
    </row>
    <row r="88" spans="1:4" ht="17" x14ac:dyDescent="0.2">
      <c r="A88" s="3" t="s">
        <v>5</v>
      </c>
      <c r="B88" s="3" t="s">
        <v>223</v>
      </c>
      <c r="C88" s="12">
        <v>40000</v>
      </c>
      <c r="D88" s="6"/>
    </row>
    <row r="89" spans="1:4" ht="17" x14ac:dyDescent="0.2">
      <c r="A89" s="17" t="s">
        <v>0</v>
      </c>
      <c r="B89" s="7"/>
      <c r="C89" s="6"/>
      <c r="D89" s="5">
        <f>SUM(C75:C88)</f>
        <v>2915000</v>
      </c>
    </row>
    <row r="90" spans="1:4" x14ac:dyDescent="0.2">
      <c r="A90" s="138"/>
      <c r="B90" s="138"/>
      <c r="C90" s="138"/>
      <c r="D90" s="138"/>
    </row>
    <row r="91" spans="1:4" ht="17" x14ac:dyDescent="0.2">
      <c r="A91" s="87" t="s">
        <v>322</v>
      </c>
      <c r="B91" s="7"/>
      <c r="C91" s="6"/>
      <c r="D91" s="5"/>
    </row>
    <row r="92" spans="1:4" ht="55" customHeight="1" x14ac:dyDescent="0.2">
      <c r="A92" s="144" t="s">
        <v>324</v>
      </c>
      <c r="B92" s="144"/>
      <c r="C92" s="144"/>
      <c r="D92" s="144"/>
    </row>
    <row r="93" spans="1:4" ht="17" x14ac:dyDescent="0.2">
      <c r="A93" s="88" t="s">
        <v>323</v>
      </c>
      <c r="B93" s="7" t="s">
        <v>325</v>
      </c>
      <c r="C93" s="6">
        <f>25000*121</f>
        <v>3025000</v>
      </c>
      <c r="D93" s="5"/>
    </row>
    <row r="94" spans="1:4" ht="17" x14ac:dyDescent="0.2">
      <c r="A94" s="17" t="s">
        <v>0</v>
      </c>
      <c r="B94" s="7"/>
      <c r="C94" s="6"/>
      <c r="D94" s="5">
        <f>C93</f>
        <v>3025000</v>
      </c>
    </row>
    <row r="95" spans="1:4" x14ac:dyDescent="0.2">
      <c r="A95" s="31"/>
      <c r="B95" s="32"/>
      <c r="C95" s="60"/>
      <c r="D95" s="34"/>
    </row>
    <row r="96" spans="1:4" ht="17" x14ac:dyDescent="0.2">
      <c r="A96" s="89" t="s">
        <v>328</v>
      </c>
      <c r="B96" s="81"/>
      <c r="C96" s="23"/>
      <c r="D96" s="26"/>
    </row>
    <row r="97" spans="1:4" s="37" customFormat="1" ht="44" customHeight="1" x14ac:dyDescent="0.2">
      <c r="A97" s="146" t="s">
        <v>329</v>
      </c>
      <c r="B97" s="146"/>
      <c r="C97" s="146"/>
      <c r="D97" s="146"/>
    </row>
    <row r="98" spans="1:4" ht="17" x14ac:dyDescent="0.2">
      <c r="A98" s="90" t="s">
        <v>326</v>
      </c>
      <c r="B98" s="13" t="s">
        <v>327</v>
      </c>
      <c r="C98" s="23">
        <f>10000*121</f>
        <v>1210000</v>
      </c>
      <c r="D98" s="26"/>
    </row>
    <row r="99" spans="1:4" x14ac:dyDescent="0.2">
      <c r="A99" s="18"/>
      <c r="B99" s="81"/>
      <c r="C99" s="23"/>
      <c r="D99" s="26">
        <f>C98</f>
        <v>1210000</v>
      </c>
    </row>
    <row r="100" spans="1:4" x14ac:dyDescent="0.2">
      <c r="A100" s="31"/>
      <c r="B100" s="32"/>
      <c r="C100" s="60"/>
      <c r="D100" s="34"/>
    </row>
    <row r="101" spans="1:4" x14ac:dyDescent="0.2">
      <c r="A101" s="141" t="s">
        <v>40</v>
      </c>
      <c r="B101" s="141"/>
      <c r="C101" s="6"/>
      <c r="D101" s="6"/>
    </row>
    <row r="102" spans="1:4" ht="55.25" customHeight="1" x14ac:dyDescent="0.2">
      <c r="A102" s="133" t="s">
        <v>176</v>
      </c>
      <c r="B102" s="133"/>
      <c r="C102" s="133"/>
      <c r="D102" s="133"/>
    </row>
    <row r="103" spans="1:4" ht="17" x14ac:dyDescent="0.2">
      <c r="A103" s="3" t="s">
        <v>14</v>
      </c>
      <c r="B103" s="3" t="s">
        <v>313</v>
      </c>
      <c r="C103" s="12">
        <f>20000</f>
        <v>20000</v>
      </c>
      <c r="D103" s="6"/>
    </row>
    <row r="104" spans="1:4" ht="17" x14ac:dyDescent="0.2">
      <c r="A104" s="3" t="s">
        <v>3</v>
      </c>
      <c r="B104" s="3" t="s">
        <v>225</v>
      </c>
      <c r="C104" s="12">
        <v>15000</v>
      </c>
      <c r="D104" s="6"/>
    </row>
    <row r="105" spans="1:4" ht="17" x14ac:dyDescent="0.2">
      <c r="A105" s="13" t="s">
        <v>139</v>
      </c>
      <c r="B105" s="3" t="s">
        <v>180</v>
      </c>
      <c r="C105" s="12">
        <v>30000</v>
      </c>
      <c r="D105" s="6"/>
    </row>
    <row r="106" spans="1:4" ht="17" x14ac:dyDescent="0.2">
      <c r="A106" s="3" t="s">
        <v>15</v>
      </c>
      <c r="B106" s="3" t="s">
        <v>16</v>
      </c>
      <c r="C106" s="12">
        <v>31000</v>
      </c>
      <c r="D106" s="6"/>
    </row>
    <row r="107" spans="1:4" s="71" customFormat="1" ht="17" x14ac:dyDescent="0.2">
      <c r="A107" s="13" t="s">
        <v>175</v>
      </c>
      <c r="B107" s="96" t="s">
        <v>24</v>
      </c>
      <c r="C107" s="12">
        <f>10000*121</f>
        <v>1210000</v>
      </c>
      <c r="D107" s="14"/>
    </row>
    <row r="108" spans="1:4" ht="17" x14ac:dyDescent="0.2">
      <c r="A108" s="17" t="s">
        <v>0</v>
      </c>
      <c r="C108" s="6"/>
      <c r="D108" s="5">
        <f>SUM(C103:C107)</f>
        <v>1306000</v>
      </c>
    </row>
    <row r="109" spans="1:4" x14ac:dyDescent="0.2">
      <c r="A109" s="31"/>
      <c r="B109" s="32"/>
      <c r="C109" s="60"/>
      <c r="D109" s="34"/>
    </row>
    <row r="110" spans="1:4" ht="17" x14ac:dyDescent="0.2">
      <c r="A110" s="81" t="s">
        <v>181</v>
      </c>
      <c r="B110" s="15"/>
      <c r="C110" s="14"/>
      <c r="D110" s="14"/>
    </row>
    <row r="111" spans="1:4" ht="67.25" customHeight="1" x14ac:dyDescent="0.2">
      <c r="A111" s="135" t="s">
        <v>234</v>
      </c>
      <c r="B111" s="135"/>
      <c r="C111" s="135"/>
      <c r="D111" s="135"/>
    </row>
    <row r="112" spans="1:4" s="71" customFormat="1" ht="17" x14ac:dyDescent="0.2">
      <c r="A112" s="13" t="s">
        <v>182</v>
      </c>
      <c r="B112" s="13" t="s">
        <v>22</v>
      </c>
      <c r="C112" s="12">
        <f>SUM(5000*121)</f>
        <v>605000</v>
      </c>
      <c r="D112" s="14"/>
    </row>
    <row r="113" spans="1:9" s="71" customFormat="1" ht="17" x14ac:dyDescent="0.2">
      <c r="A113" s="13" t="s">
        <v>226</v>
      </c>
      <c r="B113" s="96" t="s">
        <v>227</v>
      </c>
      <c r="C113" s="12">
        <v>303000</v>
      </c>
      <c r="D113" s="14"/>
    </row>
    <row r="114" spans="1:9" ht="17" x14ac:dyDescent="0.2">
      <c r="A114" s="13" t="s">
        <v>191</v>
      </c>
      <c r="B114" s="13" t="s">
        <v>19</v>
      </c>
      <c r="C114" s="12">
        <v>182000</v>
      </c>
      <c r="D114" s="14"/>
    </row>
    <row r="115" spans="1:9" ht="17" x14ac:dyDescent="0.2">
      <c r="A115" s="13" t="s">
        <v>139</v>
      </c>
      <c r="B115" s="13" t="s">
        <v>230</v>
      </c>
      <c r="C115" s="14">
        <v>24000</v>
      </c>
      <c r="D115" s="14"/>
    </row>
    <row r="116" spans="1:9" ht="17" x14ac:dyDescent="0.2">
      <c r="A116" s="15" t="s">
        <v>228</v>
      </c>
      <c r="B116" s="15" t="s">
        <v>229</v>
      </c>
      <c r="C116" s="12">
        <v>15000</v>
      </c>
      <c r="D116" s="14"/>
    </row>
    <row r="117" spans="1:9" ht="17" customHeight="1" x14ac:dyDescent="0.2">
      <c r="A117" s="18" t="s">
        <v>0</v>
      </c>
      <c r="B117" s="15"/>
      <c r="C117" s="14"/>
      <c r="D117" s="16">
        <f>SUM(C112:C116)</f>
        <v>1129000</v>
      </c>
    </row>
    <row r="118" spans="1:9" x14ac:dyDescent="0.2">
      <c r="A118" s="31"/>
      <c r="B118" s="32"/>
      <c r="C118" s="60"/>
      <c r="D118" s="34"/>
    </row>
    <row r="119" spans="1:9" ht="17" x14ac:dyDescent="0.2">
      <c r="A119" s="81" t="s">
        <v>189</v>
      </c>
      <c r="B119" s="81"/>
      <c r="C119" s="23"/>
      <c r="D119" s="26"/>
    </row>
    <row r="120" spans="1:9" ht="85.25" customHeight="1" x14ac:dyDescent="0.2">
      <c r="A120" s="133" t="s">
        <v>235</v>
      </c>
      <c r="B120" s="133"/>
      <c r="C120" s="133"/>
      <c r="D120" s="133"/>
    </row>
    <row r="121" spans="1:9" s="71" customFormat="1" ht="17" x14ac:dyDescent="0.2">
      <c r="A121" s="90" t="s">
        <v>23</v>
      </c>
      <c r="B121" s="13" t="s">
        <v>318</v>
      </c>
      <c r="C121" s="23">
        <f>SUM(30000*121)</f>
        <v>3630000</v>
      </c>
      <c r="D121" s="26"/>
    </row>
    <row r="122" spans="1:9" ht="17" x14ac:dyDescent="0.2">
      <c r="A122" s="17" t="s">
        <v>0</v>
      </c>
      <c r="C122" s="6"/>
      <c r="D122" s="5">
        <f>SUM(C121:C121)</f>
        <v>3630000</v>
      </c>
    </row>
    <row r="123" spans="1:9" x14ac:dyDescent="0.2">
      <c r="A123" s="31"/>
      <c r="B123" s="32"/>
      <c r="C123" s="60"/>
      <c r="D123" s="34"/>
    </row>
    <row r="124" spans="1:9" x14ac:dyDescent="0.2">
      <c r="A124" s="31"/>
      <c r="B124" s="32"/>
      <c r="C124" s="60"/>
      <c r="D124" s="34"/>
    </row>
    <row r="125" spans="1:9" x14ac:dyDescent="0.2">
      <c r="A125" s="37" t="s">
        <v>262</v>
      </c>
      <c r="B125" s="81"/>
      <c r="C125" s="23"/>
      <c r="D125" s="26"/>
    </row>
    <row r="126" spans="1:9" ht="83" customHeight="1" x14ac:dyDescent="0.2">
      <c r="A126" s="135" t="s">
        <v>238</v>
      </c>
      <c r="B126" s="135"/>
      <c r="C126" s="135"/>
      <c r="D126" s="135"/>
      <c r="E126" s="135"/>
      <c r="F126" s="135"/>
      <c r="G126" s="135"/>
      <c r="H126" s="135"/>
      <c r="I126" s="135"/>
    </row>
    <row r="127" spans="1:9" s="71" customFormat="1" ht="17" x14ac:dyDescent="0.2">
      <c r="A127" s="98" t="s">
        <v>237</v>
      </c>
      <c r="B127" s="13"/>
      <c r="C127" s="23">
        <v>80000</v>
      </c>
      <c r="D127" s="26"/>
    </row>
    <row r="128" spans="1:9" ht="17" x14ac:dyDescent="0.2">
      <c r="A128" s="98" t="s">
        <v>183</v>
      </c>
      <c r="B128" s="13" t="s">
        <v>236</v>
      </c>
      <c r="C128" s="23">
        <v>28000</v>
      </c>
      <c r="D128" s="26"/>
    </row>
    <row r="129" spans="1:4" s="37" customFormat="1" ht="17" x14ac:dyDescent="0.2">
      <c r="A129" s="18" t="s">
        <v>0</v>
      </c>
      <c r="B129" s="81"/>
      <c r="C129" s="26"/>
      <c r="D129" s="26">
        <f>SUM(C127:C128)</f>
        <v>108000</v>
      </c>
    </row>
    <row r="130" spans="1:4" x14ac:dyDescent="0.2">
      <c r="A130" s="31"/>
      <c r="B130" s="32"/>
      <c r="C130" s="60"/>
      <c r="D130" s="34"/>
    </row>
    <row r="131" spans="1:4" ht="17" x14ac:dyDescent="0.2">
      <c r="A131" s="99" t="s">
        <v>264</v>
      </c>
      <c r="C131" s="6"/>
      <c r="D131" s="6"/>
    </row>
    <row r="132" spans="1:4" ht="51" customHeight="1" x14ac:dyDescent="0.2">
      <c r="A132" s="144" t="s">
        <v>210</v>
      </c>
      <c r="B132" s="144"/>
      <c r="C132" s="144"/>
      <c r="D132" s="144"/>
    </row>
    <row r="133" spans="1:4" s="71" customFormat="1" ht="17" x14ac:dyDescent="0.2">
      <c r="A133" s="13" t="s">
        <v>248</v>
      </c>
      <c r="B133" s="15"/>
      <c r="C133" s="100">
        <v>450000</v>
      </c>
      <c r="D133" s="14"/>
    </row>
    <row r="134" spans="1:4" ht="17" x14ac:dyDescent="0.2">
      <c r="A134" s="9" t="s">
        <v>0</v>
      </c>
      <c r="C134" s="14"/>
      <c r="D134" s="8">
        <f>C133</f>
        <v>450000</v>
      </c>
    </row>
    <row r="135" spans="1:4" x14ac:dyDescent="0.2">
      <c r="A135" s="31"/>
      <c r="B135" s="32"/>
      <c r="C135" s="60"/>
      <c r="D135" s="34"/>
    </row>
    <row r="136" spans="1:4" s="77" customFormat="1" ht="17" x14ac:dyDescent="0.2">
      <c r="A136" s="80" t="s">
        <v>305</v>
      </c>
      <c r="B136" s="78"/>
      <c r="C136" s="78"/>
      <c r="D136" s="78"/>
    </row>
    <row r="137" spans="1:4" s="77" customFormat="1" ht="15.75" customHeight="1" x14ac:dyDescent="0.2">
      <c r="A137" s="135" t="s">
        <v>306</v>
      </c>
      <c r="B137" s="135"/>
      <c r="C137" s="135"/>
      <c r="D137" s="135"/>
    </row>
    <row r="138" spans="1:4" s="71" customFormat="1" ht="17" x14ac:dyDescent="0.2">
      <c r="A138" s="98" t="s">
        <v>307</v>
      </c>
      <c r="B138" s="98"/>
      <c r="C138" s="100">
        <v>1800000</v>
      </c>
      <c r="D138" s="101"/>
    </row>
    <row r="139" spans="1:4" s="77" customFormat="1" ht="17" x14ac:dyDescent="0.2">
      <c r="A139" s="9" t="s">
        <v>0</v>
      </c>
      <c r="B139" s="91"/>
      <c r="C139" s="25"/>
      <c r="D139" s="8">
        <f>SUM(C138:C138)</f>
        <v>1800000</v>
      </c>
    </row>
    <row r="140" spans="1:4" s="77" customFormat="1" x14ac:dyDescent="0.2">
      <c r="A140" s="79"/>
      <c r="B140" s="79"/>
      <c r="C140" s="79"/>
      <c r="D140" s="79"/>
    </row>
    <row r="141" spans="1:4" ht="17" x14ac:dyDescent="0.2">
      <c r="A141" s="81" t="s">
        <v>246</v>
      </c>
      <c r="B141" s="81"/>
      <c r="C141" s="15"/>
      <c r="D141" s="15"/>
    </row>
    <row r="142" spans="1:4" ht="43.25" customHeight="1" x14ac:dyDescent="0.2">
      <c r="A142" s="135" t="s">
        <v>231</v>
      </c>
      <c r="B142" s="135"/>
      <c r="C142" s="135"/>
      <c r="D142" s="135"/>
    </row>
    <row r="143" spans="1:4" s="71" customFormat="1" ht="17" x14ac:dyDescent="0.2">
      <c r="A143" s="13" t="s">
        <v>184</v>
      </c>
      <c r="B143" s="13"/>
      <c r="C143" s="14">
        <v>400000</v>
      </c>
      <c r="D143" s="14"/>
    </row>
    <row r="144" spans="1:4" ht="17" x14ac:dyDescent="0.2">
      <c r="A144" s="18" t="s">
        <v>0</v>
      </c>
      <c r="B144" s="15"/>
      <c r="C144" s="15"/>
      <c r="D144" s="16">
        <f>SUM(C143:C143)</f>
        <v>400000</v>
      </c>
    </row>
    <row r="145" spans="1:4" x14ac:dyDescent="0.2">
      <c r="A145" s="31"/>
      <c r="B145" s="32"/>
      <c r="C145" s="60"/>
      <c r="D145" s="34"/>
    </row>
    <row r="146" spans="1:4" ht="17" x14ac:dyDescent="0.2">
      <c r="A146" s="81" t="s">
        <v>239</v>
      </c>
      <c r="B146" s="81"/>
      <c r="C146" s="15"/>
      <c r="D146" s="15"/>
    </row>
    <row r="147" spans="1:4" ht="87" customHeight="1" x14ac:dyDescent="0.2">
      <c r="A147" s="135" t="s">
        <v>240</v>
      </c>
      <c r="B147" s="135"/>
      <c r="C147" s="135"/>
      <c r="D147" s="135"/>
    </row>
    <row r="148" spans="1:4" s="71" customFormat="1" ht="17" x14ac:dyDescent="0.2">
      <c r="A148" s="15" t="s">
        <v>241</v>
      </c>
      <c r="B148" s="13" t="s">
        <v>242</v>
      </c>
      <c r="C148" s="14">
        <v>1525000</v>
      </c>
      <c r="D148" s="14"/>
    </row>
    <row r="149" spans="1:4" ht="17" x14ac:dyDescent="0.2">
      <c r="A149" s="18" t="s">
        <v>0</v>
      </c>
      <c r="B149" s="15"/>
      <c r="C149" s="15"/>
      <c r="D149" s="16">
        <f>SUM(C148:C148)</f>
        <v>1525000</v>
      </c>
    </row>
    <row r="150" spans="1:4" x14ac:dyDescent="0.2">
      <c r="A150" s="31"/>
      <c r="B150" s="32"/>
      <c r="C150" s="60"/>
      <c r="D150" s="34"/>
    </row>
    <row r="151" spans="1:4" ht="17" x14ac:dyDescent="0.2">
      <c r="A151" s="81" t="s">
        <v>245</v>
      </c>
      <c r="B151" s="81"/>
      <c r="C151" s="23"/>
      <c r="D151" s="26"/>
    </row>
    <row r="152" spans="1:4" ht="52.25" customHeight="1" x14ac:dyDescent="0.2">
      <c r="A152" s="133" t="s">
        <v>185</v>
      </c>
      <c r="B152" s="133"/>
      <c r="C152" s="133"/>
      <c r="D152" s="133"/>
    </row>
    <row r="153" spans="1:4" s="71" customFormat="1" ht="17" x14ac:dyDescent="0.2">
      <c r="A153" s="90" t="s">
        <v>186</v>
      </c>
      <c r="B153" s="13" t="s">
        <v>188</v>
      </c>
      <c r="C153" s="23">
        <v>160000</v>
      </c>
      <c r="D153" s="26"/>
    </row>
    <row r="154" spans="1:4" ht="17" x14ac:dyDescent="0.2">
      <c r="A154" s="91" t="s">
        <v>187</v>
      </c>
      <c r="B154" s="102" t="s">
        <v>9</v>
      </c>
      <c r="C154" s="23">
        <v>20000</v>
      </c>
      <c r="D154" s="26"/>
    </row>
    <row r="155" spans="1:4" ht="17" x14ac:dyDescent="0.2">
      <c r="A155" s="17" t="s">
        <v>0</v>
      </c>
      <c r="C155" s="6"/>
      <c r="D155" s="5">
        <f>SUM(C153:C154)</f>
        <v>180000</v>
      </c>
    </row>
    <row r="156" spans="1:4" x14ac:dyDescent="0.2">
      <c r="A156" s="138"/>
      <c r="B156" s="138"/>
      <c r="C156" s="138"/>
      <c r="D156" s="138"/>
    </row>
    <row r="157" spans="1:4" x14ac:dyDescent="0.2">
      <c r="A157" s="141" t="s">
        <v>263</v>
      </c>
      <c r="B157" s="141"/>
      <c r="C157" s="6"/>
      <c r="D157" s="6"/>
    </row>
    <row r="158" spans="1:4" ht="36" customHeight="1" x14ac:dyDescent="0.2">
      <c r="A158" s="134" t="s">
        <v>6</v>
      </c>
      <c r="B158" s="134"/>
      <c r="C158" s="134"/>
      <c r="D158" s="134"/>
    </row>
    <row r="159" spans="1:4" s="71" customFormat="1" ht="15" customHeight="1" x14ac:dyDescent="0.2">
      <c r="A159" s="98" t="s">
        <v>26</v>
      </c>
      <c r="B159" s="13" t="s">
        <v>17</v>
      </c>
      <c r="C159" s="23">
        <f>2000*121</f>
        <v>242000</v>
      </c>
      <c r="D159" s="26"/>
    </row>
    <row r="160" spans="1:4" ht="17" x14ac:dyDescent="0.2">
      <c r="A160" s="17" t="s">
        <v>0</v>
      </c>
      <c r="C160" s="6"/>
      <c r="D160" s="5">
        <f>SUM(C159:C159)</f>
        <v>242000</v>
      </c>
    </row>
    <row r="161" spans="1:20" x14ac:dyDescent="0.2">
      <c r="A161" s="31"/>
      <c r="B161" s="32"/>
      <c r="C161" s="60"/>
      <c r="D161" s="34"/>
    </row>
    <row r="162" spans="1:20" ht="17" x14ac:dyDescent="0.2">
      <c r="A162" s="93" t="s">
        <v>20</v>
      </c>
      <c r="C162" s="6"/>
      <c r="D162" s="6"/>
    </row>
    <row r="163" spans="1:20" ht="55.25" customHeight="1" x14ac:dyDescent="0.2">
      <c r="A163" s="133" t="s">
        <v>232</v>
      </c>
      <c r="B163" s="133"/>
      <c r="C163" s="133"/>
      <c r="D163" s="133"/>
    </row>
    <row r="164" spans="1:20" s="71" customFormat="1" ht="17" x14ac:dyDescent="0.2">
      <c r="A164" s="13" t="s">
        <v>7</v>
      </c>
      <c r="B164" s="13" t="s">
        <v>21</v>
      </c>
      <c r="C164" s="12">
        <f>SUM(11000*121)</f>
        <v>1331000</v>
      </c>
      <c r="D164" s="14"/>
    </row>
    <row r="165" spans="1:20" ht="17" x14ac:dyDescent="0.2">
      <c r="A165" s="3" t="s">
        <v>3</v>
      </c>
      <c r="B165" s="3" t="s">
        <v>31</v>
      </c>
      <c r="C165" s="4">
        <v>11000</v>
      </c>
      <c r="D165" s="6"/>
    </row>
    <row r="166" spans="1:20" ht="17" x14ac:dyDescent="0.2">
      <c r="A166" s="17" t="s">
        <v>0</v>
      </c>
      <c r="C166" s="6"/>
      <c r="D166" s="5">
        <f>SUM(C164:C165)</f>
        <v>1342000</v>
      </c>
    </row>
    <row r="167" spans="1:20" s="77" customFormat="1" x14ac:dyDescent="0.2">
      <c r="A167" s="79"/>
      <c r="B167" s="79"/>
      <c r="C167" s="79"/>
      <c r="D167" s="79"/>
      <c r="J167" s="123"/>
      <c r="K167" s="123"/>
      <c r="L167" s="123"/>
      <c r="M167" s="123"/>
      <c r="N167" s="123"/>
      <c r="O167" s="123"/>
    </row>
    <row r="168" spans="1:20" s="77" customFormat="1" ht="17" x14ac:dyDescent="0.2">
      <c r="A168" s="80" t="s">
        <v>339</v>
      </c>
      <c r="B168" s="78"/>
      <c r="C168" s="78"/>
      <c r="D168" s="78"/>
      <c r="J168" s="123"/>
      <c r="K168" s="123"/>
      <c r="L168" s="123"/>
      <c r="M168" s="123"/>
      <c r="N168" s="123"/>
      <c r="O168" s="123"/>
    </row>
    <row r="169" spans="1:20" s="126" customFormat="1" ht="24" customHeight="1" x14ac:dyDescent="0.2">
      <c r="A169" s="135" t="s">
        <v>340</v>
      </c>
      <c r="B169" s="135"/>
      <c r="C169" s="135"/>
      <c r="D169" s="135"/>
      <c r="J169" s="77"/>
      <c r="K169" s="77"/>
      <c r="L169" s="77"/>
      <c r="M169" s="77"/>
      <c r="N169" s="77"/>
      <c r="O169" s="77"/>
      <c r="P169" s="77"/>
      <c r="Q169" s="77"/>
      <c r="R169" s="77"/>
      <c r="S169" s="77"/>
      <c r="T169" s="77"/>
    </row>
    <row r="170" spans="1:20" s="77" customFormat="1" ht="17" x14ac:dyDescent="0.2">
      <c r="A170" s="125" t="s">
        <v>341</v>
      </c>
      <c r="B170" s="125"/>
      <c r="C170" s="127">
        <v>1400000</v>
      </c>
      <c r="D170" s="125"/>
      <c r="J170" s="123"/>
      <c r="K170" s="123"/>
      <c r="L170" s="123"/>
      <c r="M170" s="123"/>
    </row>
    <row r="171" spans="1:20" s="77" customFormat="1" ht="17" x14ac:dyDescent="0.2">
      <c r="A171" s="9" t="s">
        <v>0</v>
      </c>
      <c r="B171" s="123"/>
      <c r="C171" s="25"/>
      <c r="D171" s="8">
        <f>SUM(C170:C170)</f>
        <v>1400000</v>
      </c>
      <c r="J171" s="123"/>
      <c r="K171" s="123"/>
      <c r="L171" s="123"/>
      <c r="M171" s="123"/>
    </row>
    <row r="172" spans="1:20" x14ac:dyDescent="0.2">
      <c r="A172" s="31"/>
      <c r="B172" s="32"/>
      <c r="C172" s="60"/>
      <c r="D172" s="34"/>
    </row>
    <row r="173" spans="1:20" ht="17" x14ac:dyDescent="0.2">
      <c r="A173" s="21" t="s">
        <v>265</v>
      </c>
      <c r="B173" s="22"/>
      <c r="C173" s="4"/>
      <c r="D173" s="5"/>
    </row>
    <row r="174" spans="1:20" ht="54" customHeight="1" x14ac:dyDescent="0.2">
      <c r="A174" s="144" t="s">
        <v>25</v>
      </c>
      <c r="B174" s="144"/>
      <c r="C174" s="144"/>
      <c r="D174" s="144"/>
    </row>
    <row r="175" spans="1:20" s="71" customFormat="1" ht="17" x14ac:dyDescent="0.2">
      <c r="A175" s="98" t="s">
        <v>23</v>
      </c>
      <c r="B175" s="103" t="s">
        <v>22</v>
      </c>
      <c r="C175" s="12">
        <f>5000*121</f>
        <v>605000</v>
      </c>
      <c r="D175" s="16"/>
    </row>
    <row r="176" spans="1:20" ht="17" x14ac:dyDescent="0.2">
      <c r="A176" s="1" t="s">
        <v>0</v>
      </c>
      <c r="B176" s="2"/>
      <c r="C176" s="23"/>
      <c r="D176" s="24">
        <f>C175</f>
        <v>605000</v>
      </c>
    </row>
    <row r="177" spans="1:4" x14ac:dyDescent="0.2">
      <c r="A177" s="36"/>
      <c r="B177" s="61"/>
      <c r="C177" s="62"/>
      <c r="D177" s="63"/>
    </row>
    <row r="178" spans="1:4" ht="17" x14ac:dyDescent="0.2">
      <c r="A178" s="81" t="s">
        <v>270</v>
      </c>
      <c r="B178" s="15"/>
      <c r="C178" s="14"/>
      <c r="D178" s="14"/>
    </row>
    <row r="179" spans="1:4" ht="74" customHeight="1" x14ac:dyDescent="0.2">
      <c r="A179" s="135" t="s">
        <v>269</v>
      </c>
      <c r="B179" s="135"/>
      <c r="C179" s="135"/>
      <c r="D179" s="135"/>
    </row>
    <row r="180" spans="1:4" s="71" customFormat="1" ht="17" x14ac:dyDescent="0.2">
      <c r="A180" s="13" t="s">
        <v>271</v>
      </c>
      <c r="B180" s="104"/>
      <c r="C180" s="12">
        <v>1500000</v>
      </c>
      <c r="D180" s="14"/>
    </row>
    <row r="181" spans="1:4" ht="17" x14ac:dyDescent="0.2">
      <c r="A181" s="18" t="s">
        <v>0</v>
      </c>
      <c r="B181" s="15"/>
      <c r="C181" s="14"/>
      <c r="D181" s="16">
        <f>SUM(C180:C180)</f>
        <v>1500000</v>
      </c>
    </row>
    <row r="182" spans="1:4" x14ac:dyDescent="0.2">
      <c r="A182" s="31"/>
      <c r="B182" s="32"/>
      <c r="C182" s="60"/>
      <c r="D182" s="34"/>
    </row>
    <row r="183" spans="1:4" ht="15" customHeight="1" x14ac:dyDescent="0.2">
      <c r="A183" s="141" t="s">
        <v>310</v>
      </c>
      <c r="B183" s="141"/>
      <c r="C183" s="6"/>
      <c r="D183" s="6"/>
    </row>
    <row r="184" spans="1:4" ht="15.75" customHeight="1" x14ac:dyDescent="0.2">
      <c r="A184" s="134" t="s">
        <v>311</v>
      </c>
      <c r="B184" s="134"/>
      <c r="C184" s="134"/>
      <c r="D184" s="134"/>
    </row>
    <row r="185" spans="1:4" s="71" customFormat="1" ht="17" x14ac:dyDescent="0.2">
      <c r="A185" s="13" t="s">
        <v>312</v>
      </c>
      <c r="B185" s="15"/>
      <c r="C185" s="12">
        <v>4000000</v>
      </c>
      <c r="D185" s="14"/>
    </row>
    <row r="186" spans="1:4" ht="17" x14ac:dyDescent="0.2">
      <c r="A186" s="17" t="s">
        <v>0</v>
      </c>
      <c r="C186" s="6"/>
      <c r="D186" s="5">
        <f>SUM(C185:C185)</f>
        <v>4000000</v>
      </c>
    </row>
    <row r="187" spans="1:4" x14ac:dyDescent="0.2">
      <c r="A187" s="31"/>
      <c r="B187" s="32"/>
      <c r="C187" s="60"/>
      <c r="D187" s="34"/>
    </row>
    <row r="188" spans="1:4" ht="17" x14ac:dyDescent="0.2">
      <c r="A188" s="82"/>
      <c r="B188" s="27" t="s">
        <v>38</v>
      </c>
      <c r="C188" s="28"/>
      <c r="D188" s="29">
        <f>SUM(D186+D181+D176+D171+D166+D160+D155+D149+D144+D139+D134+D129+D122+D117+D108+D99+D94+D89+D70+D65+D54)</f>
        <v>55416000</v>
      </c>
    </row>
    <row r="189" spans="1:4" x14ac:dyDescent="0.2">
      <c r="A189" s="31"/>
      <c r="B189" s="32"/>
      <c r="C189" s="33"/>
      <c r="D189" s="34"/>
    </row>
    <row r="190" spans="1:4" ht="15.75" customHeight="1" x14ac:dyDescent="0.2">
      <c r="A190" s="140" t="s">
        <v>249</v>
      </c>
      <c r="B190" s="140"/>
      <c r="C190" s="6"/>
    </row>
    <row r="191" spans="1:4" ht="261" customHeight="1" x14ac:dyDescent="0.2">
      <c r="A191" s="133" t="s">
        <v>250</v>
      </c>
      <c r="B191" s="133"/>
      <c r="C191" s="133"/>
      <c r="D191" s="133"/>
    </row>
    <row r="192" spans="1:4" ht="18" customHeight="1" x14ac:dyDescent="0.2">
      <c r="A192" s="124" t="s">
        <v>82</v>
      </c>
      <c r="B192" s="124"/>
      <c r="C192" s="82"/>
      <c r="D192" s="123"/>
    </row>
    <row r="193" spans="1:4" x14ac:dyDescent="0.2">
      <c r="A193" s="135"/>
      <c r="B193" s="135"/>
      <c r="C193" s="135"/>
      <c r="D193" s="135"/>
    </row>
    <row r="194" spans="1:4" ht="15.75" customHeight="1" x14ac:dyDescent="0.2">
      <c r="A194" s="91" t="s">
        <v>192</v>
      </c>
      <c r="B194" s="3" t="s">
        <v>272</v>
      </c>
      <c r="C194" s="6">
        <f>93000*12</f>
        <v>1116000</v>
      </c>
      <c r="D194" s="6"/>
    </row>
    <row r="195" spans="1:4" ht="34" x14ac:dyDescent="0.2">
      <c r="A195" s="13" t="s">
        <v>193</v>
      </c>
      <c r="B195" s="13" t="s">
        <v>273</v>
      </c>
      <c r="C195" s="14">
        <f>40000*12</f>
        <v>480000</v>
      </c>
      <c r="D195" s="14"/>
    </row>
    <row r="196" spans="1:4" ht="17" x14ac:dyDescent="0.2">
      <c r="A196" s="13" t="s">
        <v>83</v>
      </c>
      <c r="B196" s="13" t="s">
        <v>251</v>
      </c>
      <c r="C196" s="14">
        <f>50000*12</f>
        <v>600000</v>
      </c>
      <c r="D196" s="14"/>
    </row>
    <row r="197" spans="1:4" x14ac:dyDescent="0.2">
      <c r="A197" s="83" t="s">
        <v>0</v>
      </c>
      <c r="B197" s="71"/>
      <c r="C197" s="71"/>
      <c r="D197" s="16">
        <f>SUM(C194:C196)</f>
        <v>2196000</v>
      </c>
    </row>
    <row r="198" spans="1:4" x14ac:dyDescent="0.2">
      <c r="A198" s="31"/>
      <c r="B198" s="32"/>
      <c r="C198" s="33"/>
      <c r="D198" s="34"/>
    </row>
    <row r="199" spans="1:4" x14ac:dyDescent="0.2">
      <c r="A199" s="92" t="s">
        <v>42</v>
      </c>
      <c r="B199" s="92"/>
      <c r="C199" s="82"/>
      <c r="D199" s="91"/>
    </row>
    <row r="200" spans="1:4" ht="34" customHeight="1" x14ac:dyDescent="0.2">
      <c r="A200" s="135" t="s">
        <v>43</v>
      </c>
      <c r="B200" s="135"/>
      <c r="C200" s="135"/>
      <c r="D200" s="135"/>
    </row>
    <row r="201" spans="1:4" ht="17" x14ac:dyDescent="0.2">
      <c r="A201" s="91" t="s">
        <v>44</v>
      </c>
      <c r="B201" s="3" t="s">
        <v>54</v>
      </c>
      <c r="C201" s="6">
        <v>29000</v>
      </c>
      <c r="D201" s="6"/>
    </row>
    <row r="202" spans="1:4" ht="36" customHeight="1" x14ac:dyDescent="0.2">
      <c r="A202" s="3" t="s">
        <v>48</v>
      </c>
      <c r="B202" s="3" t="s">
        <v>194</v>
      </c>
      <c r="C202" s="6">
        <v>155000</v>
      </c>
      <c r="D202" s="6"/>
    </row>
    <row r="203" spans="1:4" ht="17" x14ac:dyDescent="0.2">
      <c r="A203" s="3" t="s">
        <v>45</v>
      </c>
      <c r="B203" s="3" t="s">
        <v>195</v>
      </c>
      <c r="C203" s="6">
        <f>250*2*2*121</f>
        <v>121000</v>
      </c>
      <c r="D203" s="6"/>
    </row>
    <row r="204" spans="1:4" ht="34.5" customHeight="1" x14ac:dyDescent="0.2">
      <c r="A204" s="30" t="s">
        <v>0</v>
      </c>
      <c r="B204" s="91"/>
      <c r="C204" s="91"/>
      <c r="D204" s="5">
        <f>SUM(C201:C203)</f>
        <v>305000</v>
      </c>
    </row>
    <row r="205" spans="1:4" x14ac:dyDescent="0.2">
      <c r="A205" s="31"/>
      <c r="B205" s="32"/>
      <c r="C205" s="33"/>
      <c r="D205" s="34"/>
    </row>
    <row r="206" spans="1:4" x14ac:dyDescent="0.2">
      <c r="A206" s="92" t="s">
        <v>46</v>
      </c>
      <c r="B206" s="92"/>
      <c r="C206" s="82"/>
      <c r="D206" s="91"/>
    </row>
    <row r="207" spans="1:4" ht="24" customHeight="1" x14ac:dyDescent="0.2">
      <c r="A207" s="135" t="s">
        <v>47</v>
      </c>
      <c r="B207" s="135"/>
      <c r="C207" s="135"/>
      <c r="D207" s="135"/>
    </row>
    <row r="208" spans="1:4" ht="17" x14ac:dyDescent="0.2">
      <c r="A208" s="91" t="s">
        <v>52</v>
      </c>
      <c r="B208" s="3" t="s">
        <v>50</v>
      </c>
      <c r="C208" s="6">
        <v>29000</v>
      </c>
      <c r="D208" s="6"/>
    </row>
    <row r="209" spans="1:4" ht="24" customHeight="1" x14ac:dyDescent="0.2">
      <c r="A209" s="3" t="s">
        <v>51</v>
      </c>
      <c r="B209" s="3" t="s">
        <v>53</v>
      </c>
      <c r="C209" s="6">
        <v>126000</v>
      </c>
      <c r="D209" s="6"/>
    </row>
    <row r="210" spans="1:4" ht="17" x14ac:dyDescent="0.2">
      <c r="A210" s="3" t="s">
        <v>49</v>
      </c>
      <c r="B210" s="3" t="s">
        <v>56</v>
      </c>
      <c r="C210" s="6">
        <f>250*1*4*121</f>
        <v>121000</v>
      </c>
      <c r="D210" s="6"/>
    </row>
    <row r="211" spans="1:4" ht="22.5" customHeight="1" x14ac:dyDescent="0.2">
      <c r="A211" s="3" t="s">
        <v>55</v>
      </c>
      <c r="B211" s="3" t="s">
        <v>290</v>
      </c>
      <c r="C211" s="6">
        <v>145000</v>
      </c>
      <c r="D211" s="6"/>
    </row>
    <row r="212" spans="1:4" x14ac:dyDescent="0.2">
      <c r="A212" s="30" t="s">
        <v>0</v>
      </c>
      <c r="B212" s="91"/>
      <c r="C212" s="91"/>
      <c r="D212" s="5">
        <f>SUM(C208:C211)</f>
        <v>421000</v>
      </c>
    </row>
    <row r="213" spans="1:4" x14ac:dyDescent="0.2">
      <c r="A213" s="31"/>
      <c r="B213" s="32"/>
      <c r="C213" s="33"/>
      <c r="D213" s="34"/>
    </row>
    <row r="214" spans="1:4" x14ac:dyDescent="0.2">
      <c r="A214" s="92" t="s">
        <v>63</v>
      </c>
      <c r="D214" s="6"/>
    </row>
    <row r="215" spans="1:4" ht="22.25" customHeight="1" x14ac:dyDescent="0.2">
      <c r="A215" s="135" t="s">
        <v>57</v>
      </c>
      <c r="B215" s="135"/>
      <c r="C215" s="135"/>
      <c r="D215" s="135"/>
    </row>
    <row r="216" spans="1:4" ht="17" x14ac:dyDescent="0.2">
      <c r="A216" s="94" t="s">
        <v>59</v>
      </c>
      <c r="B216" s="3" t="s">
        <v>58</v>
      </c>
      <c r="C216" s="4">
        <v>29000</v>
      </c>
    </row>
    <row r="217" spans="1:4" ht="22.25" customHeight="1" x14ac:dyDescent="0.2">
      <c r="A217" s="3" t="s">
        <v>84</v>
      </c>
      <c r="B217" s="3" t="s">
        <v>95</v>
      </c>
      <c r="C217" s="6">
        <v>29000</v>
      </c>
    </row>
    <row r="218" spans="1:4" ht="17" x14ac:dyDescent="0.2">
      <c r="A218" s="91" t="s">
        <v>85</v>
      </c>
      <c r="B218" s="3" t="s">
        <v>60</v>
      </c>
      <c r="C218" s="4">
        <v>24000</v>
      </c>
    </row>
    <row r="219" spans="1:4" ht="17" x14ac:dyDescent="0.2">
      <c r="A219" s="91" t="s">
        <v>61</v>
      </c>
      <c r="B219" s="3" t="s">
        <v>289</v>
      </c>
      <c r="C219" s="4">
        <v>290000</v>
      </c>
    </row>
    <row r="220" spans="1:4" ht="17" x14ac:dyDescent="0.2">
      <c r="A220" s="94" t="s">
        <v>62</v>
      </c>
      <c r="B220" s="3" t="s">
        <v>86</v>
      </c>
      <c r="C220" s="4">
        <f>10*4*50*121</f>
        <v>242000</v>
      </c>
    </row>
    <row r="221" spans="1:4" x14ac:dyDescent="0.2">
      <c r="A221" s="30" t="s">
        <v>0</v>
      </c>
      <c r="D221" s="5">
        <f>SUM(C216:C220)</f>
        <v>614000</v>
      </c>
    </row>
    <row r="222" spans="1:4" x14ac:dyDescent="0.2">
      <c r="A222" s="31"/>
      <c r="B222" s="32"/>
      <c r="C222" s="33"/>
      <c r="D222" s="34"/>
    </row>
    <row r="223" spans="1:4" x14ac:dyDescent="0.2">
      <c r="A223" s="92" t="s">
        <v>252</v>
      </c>
      <c r="D223" s="6"/>
    </row>
    <row r="224" spans="1:4" ht="21" customHeight="1" x14ac:dyDescent="0.2">
      <c r="A224" s="135" t="s">
        <v>253</v>
      </c>
      <c r="B224" s="135"/>
      <c r="C224" s="135"/>
      <c r="D224" s="135"/>
    </row>
    <row r="225" spans="1:4" ht="17" x14ac:dyDescent="0.2">
      <c r="A225" s="3" t="s">
        <v>254</v>
      </c>
      <c r="B225" s="3" t="s">
        <v>255</v>
      </c>
      <c r="C225" s="4">
        <v>296000</v>
      </c>
      <c r="D225" s="10"/>
    </row>
    <row r="226" spans="1:4" ht="17" customHeight="1" x14ac:dyDescent="0.2">
      <c r="A226" s="3" t="s">
        <v>256</v>
      </c>
      <c r="B226" s="3" t="s">
        <v>257</v>
      </c>
      <c r="C226" s="4">
        <v>229000</v>
      </c>
      <c r="D226" s="10"/>
    </row>
    <row r="227" spans="1:4" ht="17" x14ac:dyDescent="0.2">
      <c r="A227" s="3" t="s">
        <v>65</v>
      </c>
      <c r="B227" s="3" t="s">
        <v>258</v>
      </c>
      <c r="C227" s="4">
        <v>423000</v>
      </c>
      <c r="D227" s="10"/>
    </row>
    <row r="228" spans="1:4" ht="17" x14ac:dyDescent="0.2">
      <c r="A228" s="3" t="s">
        <v>41</v>
      </c>
      <c r="B228" s="3" t="s">
        <v>287</v>
      </c>
      <c r="C228" s="4">
        <v>218000</v>
      </c>
      <c r="D228" s="10"/>
    </row>
    <row r="229" spans="1:4" ht="17" x14ac:dyDescent="0.2">
      <c r="A229" s="3" t="s">
        <v>64</v>
      </c>
      <c r="B229" s="3" t="s">
        <v>259</v>
      </c>
      <c r="C229" s="4">
        <v>76000</v>
      </c>
      <c r="D229" s="10"/>
    </row>
    <row r="230" spans="1:4" ht="17" x14ac:dyDescent="0.2">
      <c r="A230" s="3" t="s">
        <v>260</v>
      </c>
      <c r="B230" s="3" t="s">
        <v>288</v>
      </c>
      <c r="C230" s="4">
        <v>254000</v>
      </c>
      <c r="D230" s="10"/>
    </row>
    <row r="231" spans="1:4" ht="20" customHeight="1" x14ac:dyDescent="0.2">
      <c r="A231" s="30" t="s">
        <v>0</v>
      </c>
      <c r="D231" s="5">
        <f>SUM(C225:C230)</f>
        <v>1496000</v>
      </c>
    </row>
    <row r="232" spans="1:4" x14ac:dyDescent="0.2">
      <c r="A232" s="31"/>
      <c r="B232" s="32"/>
      <c r="C232" s="33"/>
      <c r="D232" s="34"/>
    </row>
    <row r="233" spans="1:4" ht="20" customHeight="1" x14ac:dyDescent="0.2">
      <c r="A233" s="92" t="s">
        <v>69</v>
      </c>
      <c r="B233" s="92"/>
      <c r="C233" s="82"/>
      <c r="D233" s="91"/>
    </row>
    <row r="234" spans="1:4" x14ac:dyDescent="0.2">
      <c r="A234" s="135" t="s">
        <v>66</v>
      </c>
      <c r="B234" s="135"/>
      <c r="C234" s="135"/>
      <c r="D234" s="135"/>
    </row>
    <row r="235" spans="1:4" ht="17" x14ac:dyDescent="0.2">
      <c r="A235" s="91" t="s">
        <v>87</v>
      </c>
      <c r="B235" s="3" t="s">
        <v>88</v>
      </c>
      <c r="C235" s="6">
        <v>19000</v>
      </c>
      <c r="D235" s="6"/>
    </row>
    <row r="236" spans="1:4" ht="17" x14ac:dyDescent="0.2">
      <c r="A236" s="91" t="s">
        <v>89</v>
      </c>
      <c r="B236" s="3" t="s">
        <v>96</v>
      </c>
      <c r="C236" s="6">
        <v>24000</v>
      </c>
      <c r="D236" s="6"/>
    </row>
    <row r="237" spans="1:4" ht="17" x14ac:dyDescent="0.2">
      <c r="A237" s="91" t="s">
        <v>90</v>
      </c>
      <c r="B237" s="3" t="s">
        <v>67</v>
      </c>
      <c r="C237" s="6">
        <v>24000</v>
      </c>
      <c r="D237" s="6"/>
    </row>
    <row r="238" spans="1:4" x14ac:dyDescent="0.2">
      <c r="A238" s="30" t="s">
        <v>0</v>
      </c>
      <c r="B238" s="91"/>
      <c r="C238" s="91"/>
      <c r="D238" s="5">
        <f>SUM(C235:C237)</f>
        <v>67000</v>
      </c>
    </row>
    <row r="239" spans="1:4" x14ac:dyDescent="0.2">
      <c r="A239" s="31"/>
      <c r="B239" s="32"/>
      <c r="C239" s="33"/>
      <c r="D239" s="34"/>
    </row>
    <row r="240" spans="1:4" x14ac:dyDescent="0.2">
      <c r="A240" s="92" t="s">
        <v>68</v>
      </c>
      <c r="D240" s="6"/>
    </row>
    <row r="241" spans="1:4" ht="16.25" customHeight="1" x14ac:dyDescent="0.2">
      <c r="A241" s="135" t="s">
        <v>196</v>
      </c>
      <c r="B241" s="135"/>
      <c r="C241" s="135"/>
      <c r="D241" s="135"/>
    </row>
    <row r="242" spans="1:4" ht="17" x14ac:dyDescent="0.2">
      <c r="A242" s="91" t="s">
        <v>91</v>
      </c>
      <c r="B242" s="3" t="s">
        <v>92</v>
      </c>
      <c r="C242" s="4">
        <v>51000</v>
      </c>
    </row>
    <row r="243" spans="1:4" ht="17" x14ac:dyDescent="0.2">
      <c r="A243" s="91" t="s">
        <v>93</v>
      </c>
      <c r="B243" s="3" t="s">
        <v>70</v>
      </c>
      <c r="C243" s="6">
        <v>169000</v>
      </c>
    </row>
    <row r="244" spans="1:4" ht="17" x14ac:dyDescent="0.2">
      <c r="A244" s="91" t="s">
        <v>94</v>
      </c>
      <c r="B244" s="3" t="s">
        <v>71</v>
      </c>
      <c r="C244" s="6">
        <v>169000</v>
      </c>
    </row>
    <row r="245" spans="1:4" x14ac:dyDescent="0.2">
      <c r="A245" s="30" t="s">
        <v>0</v>
      </c>
      <c r="D245" s="5">
        <f>SUM(C242:C244)</f>
        <v>389000</v>
      </c>
    </row>
    <row r="246" spans="1:4" x14ac:dyDescent="0.2">
      <c r="A246" s="31"/>
      <c r="B246" s="32"/>
      <c r="C246" s="33"/>
      <c r="D246" s="34"/>
    </row>
    <row r="247" spans="1:4" x14ac:dyDescent="0.2">
      <c r="A247" s="92" t="s">
        <v>73</v>
      </c>
      <c r="D247" s="6"/>
    </row>
    <row r="248" spans="1:4" ht="35" customHeight="1" x14ac:dyDescent="0.2">
      <c r="A248" s="135" t="s">
        <v>72</v>
      </c>
      <c r="B248" s="135"/>
      <c r="C248" s="135"/>
      <c r="D248" s="135"/>
    </row>
    <row r="249" spans="1:4" ht="17" x14ac:dyDescent="0.2">
      <c r="A249" s="94" t="s">
        <v>35</v>
      </c>
      <c r="B249" s="3" t="s">
        <v>261</v>
      </c>
      <c r="C249" s="4">
        <v>23000</v>
      </c>
    </row>
    <row r="250" spans="1:4" ht="17" x14ac:dyDescent="0.2">
      <c r="A250" s="94" t="s">
        <v>74</v>
      </c>
      <c r="B250" s="3" t="s">
        <v>200</v>
      </c>
      <c r="C250" s="4">
        <v>19000</v>
      </c>
    </row>
    <row r="251" spans="1:4" ht="21.5" customHeight="1" x14ac:dyDescent="0.2">
      <c r="A251" s="91" t="s">
        <v>37</v>
      </c>
      <c r="B251" s="3" t="s">
        <v>180</v>
      </c>
      <c r="C251" s="4">
        <v>36000</v>
      </c>
    </row>
    <row r="252" spans="1:4" ht="17" x14ac:dyDescent="0.2">
      <c r="A252" s="94" t="s">
        <v>76</v>
      </c>
      <c r="B252" s="3" t="s">
        <v>201</v>
      </c>
      <c r="C252" s="4">
        <v>67000</v>
      </c>
    </row>
    <row r="253" spans="1:4" x14ac:dyDescent="0.2">
      <c r="A253" s="30" t="s">
        <v>0</v>
      </c>
      <c r="D253" s="5">
        <f>SUM(C249:C252)</f>
        <v>145000</v>
      </c>
    </row>
    <row r="254" spans="1:4" x14ac:dyDescent="0.2">
      <c r="A254" s="31"/>
      <c r="B254" s="32"/>
      <c r="C254" s="33"/>
      <c r="D254" s="34"/>
    </row>
    <row r="255" spans="1:4" ht="16.25" customHeight="1" x14ac:dyDescent="0.2">
      <c r="A255" s="140" t="s">
        <v>77</v>
      </c>
      <c r="B255" s="140"/>
      <c r="C255" s="6"/>
    </row>
    <row r="256" spans="1:4" ht="41" customHeight="1" x14ac:dyDescent="0.2">
      <c r="A256" s="134" t="s">
        <v>197</v>
      </c>
      <c r="B256" s="134"/>
      <c r="C256" s="134"/>
      <c r="D256" s="134"/>
    </row>
    <row r="257" spans="1:4" ht="17" x14ac:dyDescent="0.2">
      <c r="A257" s="3" t="s">
        <v>79</v>
      </c>
      <c r="B257" s="3" t="s">
        <v>292</v>
      </c>
      <c r="C257" s="4">
        <v>199000</v>
      </c>
      <c r="D257" s="10"/>
    </row>
    <row r="258" spans="1:4" ht="15" customHeight="1" x14ac:dyDescent="0.2">
      <c r="A258" s="3" t="s">
        <v>78</v>
      </c>
      <c r="B258" s="3" t="s">
        <v>199</v>
      </c>
      <c r="C258" s="4">
        <v>126000</v>
      </c>
      <c r="D258" s="10"/>
    </row>
    <row r="259" spans="1:4" ht="17" x14ac:dyDescent="0.2">
      <c r="A259" s="3" t="s">
        <v>80</v>
      </c>
      <c r="B259" s="3" t="s">
        <v>291</v>
      </c>
      <c r="C259" s="4">
        <f>500*4*121</f>
        <v>242000</v>
      </c>
      <c r="D259" s="10"/>
    </row>
    <row r="260" spans="1:4" ht="17" x14ac:dyDescent="0.2">
      <c r="A260" s="11" t="s">
        <v>0</v>
      </c>
      <c r="B260" s="11"/>
      <c r="C260" s="4"/>
      <c r="D260" s="5">
        <f>SUM(C257:C259)</f>
        <v>567000</v>
      </c>
    </row>
    <row r="261" spans="1:4" x14ac:dyDescent="0.2">
      <c r="A261" s="31"/>
      <c r="B261" s="32"/>
      <c r="C261" s="33"/>
      <c r="D261" s="34"/>
    </row>
    <row r="262" spans="1:4" ht="17" x14ac:dyDescent="0.2">
      <c r="B262" s="27" t="s">
        <v>81</v>
      </c>
      <c r="C262" s="35"/>
      <c r="D262" s="29">
        <f>+D197+D204+D212+D221+D231+D238+D245+D253+D260</f>
        <v>6200000</v>
      </c>
    </row>
    <row r="264" spans="1:4" x14ac:dyDescent="0.2">
      <c r="A264" s="142" t="s">
        <v>274</v>
      </c>
      <c r="B264" s="142"/>
      <c r="C264" s="14"/>
      <c r="D264" s="50"/>
    </row>
    <row r="265" spans="1:4" x14ac:dyDescent="0.2">
      <c r="A265" s="139"/>
      <c r="B265" s="139"/>
      <c r="C265" s="139"/>
      <c r="D265" s="139"/>
    </row>
    <row r="266" spans="1:4" x14ac:dyDescent="0.2">
      <c r="A266" s="73" t="s">
        <v>285</v>
      </c>
      <c r="B266" s="15"/>
      <c r="C266" s="12"/>
      <c r="D266" s="50"/>
    </row>
    <row r="267" spans="1:4" x14ac:dyDescent="0.2">
      <c r="A267" s="71" t="s">
        <v>275</v>
      </c>
      <c r="B267" s="15"/>
      <c r="C267" s="12"/>
      <c r="D267" s="50"/>
    </row>
    <row r="268" spans="1:4" ht="17" x14ac:dyDescent="0.2">
      <c r="A268" s="71" t="s">
        <v>167</v>
      </c>
      <c r="B268" s="66" t="s">
        <v>293</v>
      </c>
      <c r="C268" s="12">
        <v>714000</v>
      </c>
      <c r="D268" s="50"/>
    </row>
    <row r="269" spans="1:4" x14ac:dyDescent="0.2">
      <c r="A269" s="71" t="s">
        <v>202</v>
      </c>
      <c r="B269" s="15"/>
      <c r="C269" s="12">
        <v>182000</v>
      </c>
      <c r="D269" s="50"/>
    </row>
    <row r="270" spans="1:4" x14ac:dyDescent="0.2">
      <c r="A270" s="71" t="s">
        <v>203</v>
      </c>
      <c r="B270" s="15"/>
      <c r="C270" s="12">
        <v>303000</v>
      </c>
      <c r="D270" s="50"/>
    </row>
    <row r="271" spans="1:4" x14ac:dyDescent="0.2">
      <c r="A271" s="71" t="s">
        <v>276</v>
      </c>
      <c r="B271" s="15"/>
      <c r="C271" s="12">
        <v>218000</v>
      </c>
      <c r="D271" s="50"/>
    </row>
    <row r="272" spans="1:4" x14ac:dyDescent="0.2">
      <c r="A272" s="71" t="s">
        <v>103</v>
      </c>
      <c r="B272" s="15"/>
      <c r="C272" s="12">
        <v>97000</v>
      </c>
      <c r="D272" s="50"/>
    </row>
    <row r="273" spans="1:4" x14ac:dyDescent="0.2">
      <c r="A273" s="71" t="s">
        <v>36</v>
      </c>
      <c r="B273" s="15"/>
      <c r="C273" s="12">
        <v>471000</v>
      </c>
      <c r="D273" s="50"/>
    </row>
    <row r="274" spans="1:4" ht="17" x14ac:dyDescent="0.2">
      <c r="A274" s="74" t="s">
        <v>0</v>
      </c>
      <c r="B274" s="74"/>
      <c r="C274" s="16"/>
      <c r="D274" s="16">
        <f>SUM(C268:C273)</f>
        <v>1985000</v>
      </c>
    </row>
    <row r="275" spans="1:4" x14ac:dyDescent="0.2">
      <c r="A275" s="18"/>
      <c r="B275" s="81"/>
      <c r="C275" s="75"/>
      <c r="D275" s="26"/>
    </row>
    <row r="276" spans="1:4" x14ac:dyDescent="0.2">
      <c r="A276" s="73" t="s">
        <v>277</v>
      </c>
      <c r="B276" s="15"/>
      <c r="C276" s="12"/>
      <c r="D276" s="50"/>
    </row>
    <row r="277" spans="1:4" x14ac:dyDescent="0.2">
      <c r="A277" s="71" t="s">
        <v>280</v>
      </c>
      <c r="B277" s="15"/>
      <c r="C277" s="12"/>
      <c r="D277" s="50"/>
    </row>
    <row r="278" spans="1:4" x14ac:dyDescent="0.2">
      <c r="A278" s="71" t="s">
        <v>204</v>
      </c>
      <c r="B278" s="13"/>
      <c r="C278" s="12">
        <v>306000</v>
      </c>
      <c r="D278" s="50"/>
    </row>
    <row r="279" spans="1:4" x14ac:dyDescent="0.2">
      <c r="A279" s="71" t="s">
        <v>279</v>
      </c>
      <c r="B279" s="13"/>
      <c r="C279" s="12">
        <v>327000</v>
      </c>
      <c r="D279" s="50"/>
    </row>
    <row r="280" spans="1:4" x14ac:dyDescent="0.2">
      <c r="A280" s="71" t="s">
        <v>104</v>
      </c>
      <c r="B280" s="13"/>
      <c r="C280" s="12">
        <v>85000</v>
      </c>
      <c r="D280" s="50"/>
    </row>
    <row r="281" spans="1:4" x14ac:dyDescent="0.2">
      <c r="A281" s="71" t="s">
        <v>203</v>
      </c>
      <c r="B281" s="13"/>
      <c r="C281" s="12">
        <v>97000</v>
      </c>
      <c r="D281" s="50"/>
    </row>
    <row r="282" spans="1:4" ht="17" x14ac:dyDescent="0.2">
      <c r="A282" s="71" t="s">
        <v>278</v>
      </c>
      <c r="B282" s="13" t="s">
        <v>179</v>
      </c>
      <c r="C282" s="12">
        <f>1000*121</f>
        <v>121000</v>
      </c>
      <c r="D282" s="50"/>
    </row>
    <row r="283" spans="1:4" x14ac:dyDescent="0.2">
      <c r="A283" s="71" t="s">
        <v>103</v>
      </c>
      <c r="B283" s="13"/>
      <c r="C283" s="12">
        <v>61000</v>
      </c>
      <c r="D283" s="50"/>
    </row>
    <row r="284" spans="1:4" ht="17" x14ac:dyDescent="0.2">
      <c r="A284" s="71" t="s">
        <v>36</v>
      </c>
      <c r="B284" s="13" t="s">
        <v>207</v>
      </c>
      <c r="C284" s="12">
        <f>2000*121</f>
        <v>242000</v>
      </c>
      <c r="D284" s="50"/>
    </row>
    <row r="285" spans="1:4" ht="17" x14ac:dyDescent="0.2">
      <c r="A285" s="74" t="s">
        <v>0</v>
      </c>
      <c r="B285" s="74"/>
      <c r="C285" s="16"/>
      <c r="D285" s="16">
        <f>SUM(C278:C284)</f>
        <v>1239000</v>
      </c>
    </row>
    <row r="286" spans="1:4" x14ac:dyDescent="0.2">
      <c r="A286" s="18"/>
      <c r="B286" s="81"/>
      <c r="C286" s="75"/>
      <c r="D286" s="26"/>
    </row>
    <row r="287" spans="1:4" x14ac:dyDescent="0.2">
      <c r="A287" s="73" t="s">
        <v>295</v>
      </c>
      <c r="B287" s="15"/>
      <c r="C287" s="12"/>
      <c r="D287" s="50"/>
    </row>
    <row r="288" spans="1:4" x14ac:dyDescent="0.2">
      <c r="A288" s="71" t="s">
        <v>296</v>
      </c>
      <c r="B288" s="15"/>
      <c r="C288" s="12">
        <v>327000</v>
      </c>
      <c r="D288" s="50"/>
    </row>
    <row r="289" spans="1:4" ht="17" x14ac:dyDescent="0.2">
      <c r="A289" s="71" t="s">
        <v>204</v>
      </c>
      <c r="B289" s="15" t="s">
        <v>336</v>
      </c>
      <c r="C289" s="12">
        <v>360000</v>
      </c>
      <c r="D289" s="50"/>
    </row>
    <row r="290" spans="1:4" x14ac:dyDescent="0.2">
      <c r="A290" s="71" t="s">
        <v>104</v>
      </c>
      <c r="B290" s="15"/>
      <c r="C290" s="12">
        <v>70000</v>
      </c>
      <c r="D290" s="50"/>
    </row>
    <row r="291" spans="1:4" ht="17" x14ac:dyDescent="0.2">
      <c r="A291" s="71" t="s">
        <v>203</v>
      </c>
      <c r="B291" s="13" t="s">
        <v>298</v>
      </c>
      <c r="C291" s="12">
        <v>266000</v>
      </c>
      <c r="D291" s="50"/>
    </row>
    <row r="292" spans="1:4" ht="17" x14ac:dyDescent="0.2">
      <c r="A292" s="71" t="s">
        <v>278</v>
      </c>
      <c r="B292" s="15" t="s">
        <v>337</v>
      </c>
      <c r="C292" s="12">
        <v>126000</v>
      </c>
      <c r="D292" s="50"/>
    </row>
    <row r="293" spans="1:4" s="122" customFormat="1" ht="17" x14ac:dyDescent="0.2">
      <c r="A293" s="71" t="s">
        <v>278</v>
      </c>
      <c r="B293" s="15" t="s">
        <v>338</v>
      </c>
      <c r="C293" s="12">
        <v>104000</v>
      </c>
      <c r="D293" s="50"/>
    </row>
    <row r="294" spans="1:4" x14ac:dyDescent="0.2">
      <c r="A294" s="71" t="s">
        <v>103</v>
      </c>
      <c r="B294" s="13"/>
      <c r="C294" s="12">
        <v>85000</v>
      </c>
      <c r="D294" s="50"/>
    </row>
    <row r="295" spans="1:4" ht="17" x14ac:dyDescent="0.2">
      <c r="A295" s="71" t="s">
        <v>36</v>
      </c>
      <c r="B295" s="13" t="s">
        <v>297</v>
      </c>
      <c r="C295" s="12">
        <v>356000</v>
      </c>
      <c r="D295" s="50"/>
    </row>
    <row r="296" spans="1:4" ht="17" x14ac:dyDescent="0.2">
      <c r="A296" s="74" t="s">
        <v>0</v>
      </c>
      <c r="B296" s="74"/>
      <c r="C296" s="16"/>
      <c r="D296" s="16">
        <f>SUM(C288:C295)</f>
        <v>1694000</v>
      </c>
    </row>
    <row r="297" spans="1:4" x14ac:dyDescent="0.2">
      <c r="A297" s="18"/>
      <c r="B297" s="81"/>
      <c r="C297" s="75"/>
      <c r="D297" s="26"/>
    </row>
    <row r="298" spans="1:4" x14ac:dyDescent="0.2">
      <c r="A298" s="18"/>
      <c r="B298" s="81"/>
      <c r="C298" s="75"/>
      <c r="D298" s="26"/>
    </row>
    <row r="299" spans="1:4" x14ac:dyDescent="0.2">
      <c r="A299" s="73" t="s">
        <v>303</v>
      </c>
      <c r="B299" s="15"/>
      <c r="C299" s="12"/>
      <c r="D299" s="50"/>
    </row>
    <row r="300" spans="1:4" ht="17" x14ac:dyDescent="0.2">
      <c r="A300" s="71" t="s">
        <v>167</v>
      </c>
      <c r="B300" s="15" t="s">
        <v>294</v>
      </c>
      <c r="C300" s="12">
        <v>448000</v>
      </c>
      <c r="D300" s="50"/>
    </row>
    <row r="301" spans="1:4" ht="17" x14ac:dyDescent="0.2">
      <c r="A301" s="71" t="s">
        <v>35</v>
      </c>
      <c r="B301" s="15" t="s">
        <v>301</v>
      </c>
      <c r="C301" s="12">
        <v>623000</v>
      </c>
      <c r="D301" s="50"/>
    </row>
    <row r="302" spans="1:4" x14ac:dyDescent="0.2">
      <c r="A302" s="71" t="s">
        <v>299</v>
      </c>
      <c r="B302" s="15"/>
      <c r="C302" s="12">
        <v>73000</v>
      </c>
      <c r="D302" s="50"/>
    </row>
    <row r="303" spans="1:4" ht="17" x14ac:dyDescent="0.2">
      <c r="A303" s="71" t="s">
        <v>300</v>
      </c>
      <c r="B303" s="15" t="s">
        <v>302</v>
      </c>
      <c r="C303" s="12">
        <v>218000</v>
      </c>
      <c r="D303" s="50"/>
    </row>
    <row r="304" spans="1:4" x14ac:dyDescent="0.2">
      <c r="A304" s="71" t="s">
        <v>103</v>
      </c>
      <c r="B304" s="15"/>
      <c r="C304" s="105">
        <v>61000</v>
      </c>
      <c r="D304" s="50"/>
    </row>
    <row r="305" spans="1:4" x14ac:dyDescent="0.2">
      <c r="A305" s="71" t="s">
        <v>36</v>
      </c>
      <c r="B305" s="15"/>
      <c r="C305" s="12">
        <v>370000</v>
      </c>
      <c r="D305" s="50"/>
    </row>
    <row r="306" spans="1:4" ht="17" x14ac:dyDescent="0.2">
      <c r="A306" s="74" t="s">
        <v>0</v>
      </c>
      <c r="B306" s="74"/>
      <c r="C306" s="16"/>
      <c r="D306" s="16">
        <f>SUM(C300:C305)</f>
        <v>1793000</v>
      </c>
    </row>
    <row r="307" spans="1:4" x14ac:dyDescent="0.2">
      <c r="A307" s="74"/>
      <c r="B307" s="74"/>
      <c r="C307" s="16"/>
      <c r="D307" s="16"/>
    </row>
    <row r="308" spans="1:4" x14ac:dyDescent="0.2">
      <c r="A308" s="18"/>
      <c r="B308" s="81"/>
      <c r="C308" s="75"/>
      <c r="D308" s="26"/>
    </row>
    <row r="309" spans="1:4" x14ac:dyDescent="0.2">
      <c r="A309" s="73" t="s">
        <v>308</v>
      </c>
      <c r="B309" s="15"/>
      <c r="C309" s="12"/>
      <c r="D309" s="50"/>
    </row>
    <row r="310" spans="1:4" ht="17" x14ac:dyDescent="0.2">
      <c r="A310" s="71" t="s">
        <v>105</v>
      </c>
      <c r="B310" s="15" t="s">
        <v>208</v>
      </c>
      <c r="C310" s="12">
        <v>44000</v>
      </c>
      <c r="D310" s="50"/>
    </row>
    <row r="311" spans="1:4" ht="17" x14ac:dyDescent="0.2">
      <c r="A311" s="71" t="s">
        <v>106</v>
      </c>
      <c r="B311" s="13" t="s">
        <v>281</v>
      </c>
      <c r="C311" s="12">
        <v>220000</v>
      </c>
      <c r="D311" s="50"/>
    </row>
    <row r="312" spans="1:4" ht="17" x14ac:dyDescent="0.2">
      <c r="A312" s="71" t="s">
        <v>205</v>
      </c>
      <c r="B312" s="13" t="s">
        <v>179</v>
      </c>
      <c r="C312" s="12">
        <v>121000</v>
      </c>
      <c r="D312" s="50"/>
    </row>
    <row r="313" spans="1:4" ht="17" x14ac:dyDescent="0.2">
      <c r="A313" s="71" t="s">
        <v>206</v>
      </c>
      <c r="B313" s="13" t="s">
        <v>209</v>
      </c>
      <c r="C313" s="12">
        <v>58000</v>
      </c>
      <c r="D313" s="50"/>
    </row>
    <row r="314" spans="1:4" ht="17" x14ac:dyDescent="0.2">
      <c r="A314" s="74" t="s">
        <v>0</v>
      </c>
      <c r="B314" s="74"/>
      <c r="C314" s="12"/>
      <c r="D314" s="16">
        <f>SUM(C310:C313)</f>
        <v>443000</v>
      </c>
    </row>
    <row r="315" spans="1:4" x14ac:dyDescent="0.2">
      <c r="A315" s="137"/>
      <c r="B315" s="137"/>
      <c r="C315" s="137"/>
      <c r="D315" s="137"/>
    </row>
    <row r="316" spans="1:4" ht="17" x14ac:dyDescent="0.2">
      <c r="A316" s="71"/>
      <c r="B316" s="27" t="s">
        <v>107</v>
      </c>
      <c r="C316" s="35"/>
      <c r="D316" s="29">
        <f>D314+D306+D296+D285+D274</f>
        <v>7154000</v>
      </c>
    </row>
    <row r="317" spans="1:4" ht="18" x14ac:dyDescent="0.2">
      <c r="A317" s="71"/>
      <c r="B317" s="76" t="s">
        <v>163</v>
      </c>
      <c r="C317" s="54"/>
      <c r="D317" s="54">
        <f>D47+D188+D262+D316</f>
        <v>1074078000</v>
      </c>
    </row>
    <row r="318" spans="1:4" ht="18" customHeight="1" x14ac:dyDescent="0.2">
      <c r="A318" s="136"/>
      <c r="B318" s="136"/>
      <c r="C318" s="136"/>
      <c r="D318" s="136"/>
    </row>
    <row r="319" spans="1:4" ht="21" customHeight="1" x14ac:dyDescent="0.2">
      <c r="A319" s="37" t="s">
        <v>108</v>
      </c>
      <c r="C319" s="91"/>
      <c r="D319" s="91"/>
    </row>
    <row r="320" spans="1:4" ht="34" x14ac:dyDescent="0.2">
      <c r="A320" s="106" t="s">
        <v>109</v>
      </c>
      <c r="B320" s="107" t="s">
        <v>110</v>
      </c>
      <c r="C320" s="91"/>
      <c r="D320" s="107" t="s">
        <v>111</v>
      </c>
    </row>
    <row r="321" spans="1:4" x14ac:dyDescent="0.2">
      <c r="A321" s="108"/>
      <c r="B321" s="108"/>
      <c r="C321" s="109"/>
      <c r="D321" s="91"/>
    </row>
    <row r="322" spans="1:4" ht="17" x14ac:dyDescent="0.2">
      <c r="A322" s="110" t="s">
        <v>112</v>
      </c>
      <c r="B322" s="111"/>
      <c r="C322" s="111"/>
      <c r="D322" s="91"/>
    </row>
    <row r="323" spans="1:4" ht="17" x14ac:dyDescent="0.2">
      <c r="A323" s="112" t="s">
        <v>113</v>
      </c>
      <c r="B323" s="113">
        <v>10670000</v>
      </c>
      <c r="C323" s="113"/>
    </row>
    <row r="324" spans="1:4" ht="17" x14ac:dyDescent="0.2">
      <c r="A324" s="110" t="s">
        <v>114</v>
      </c>
      <c r="B324" s="114"/>
      <c r="C324" s="114"/>
    </row>
    <row r="325" spans="1:4" ht="17" x14ac:dyDescent="0.2">
      <c r="A325" s="115" t="s">
        <v>115</v>
      </c>
      <c r="B325" s="113">
        <v>1126000</v>
      </c>
      <c r="C325" s="113"/>
    </row>
    <row r="326" spans="1:4" ht="17" x14ac:dyDescent="0.2">
      <c r="A326" s="115" t="s">
        <v>116</v>
      </c>
      <c r="B326" s="113">
        <v>588000</v>
      </c>
      <c r="C326" s="113"/>
    </row>
    <row r="327" spans="1:4" x14ac:dyDescent="0.2">
      <c r="A327" s="116" t="s">
        <v>117</v>
      </c>
      <c r="B327" s="113"/>
      <c r="C327" s="113"/>
    </row>
    <row r="328" spans="1:4" x14ac:dyDescent="0.2">
      <c r="A328" s="117" t="s">
        <v>217</v>
      </c>
      <c r="B328" s="113">
        <v>500000</v>
      </c>
      <c r="C328" s="113"/>
    </row>
    <row r="329" spans="1:4" ht="17" x14ac:dyDescent="0.2">
      <c r="A329" s="110" t="s">
        <v>118</v>
      </c>
      <c r="B329" s="118"/>
      <c r="C329" s="118"/>
    </row>
    <row r="330" spans="1:4" ht="17" x14ac:dyDescent="0.2">
      <c r="A330" s="115" t="s">
        <v>118</v>
      </c>
      <c r="B330" s="113">
        <v>500000</v>
      </c>
      <c r="C330" s="113"/>
    </row>
    <row r="331" spans="1:4" ht="17" x14ac:dyDescent="0.2">
      <c r="A331" s="110" t="s">
        <v>119</v>
      </c>
      <c r="B331" s="118"/>
      <c r="C331" s="118"/>
    </row>
    <row r="332" spans="1:4" ht="17" x14ac:dyDescent="0.2">
      <c r="A332" s="115" t="s">
        <v>120</v>
      </c>
      <c r="B332" s="113">
        <v>500000</v>
      </c>
      <c r="C332" s="113"/>
    </row>
    <row r="333" spans="1:4" ht="17" x14ac:dyDescent="0.2">
      <c r="A333" s="110" t="s">
        <v>121</v>
      </c>
      <c r="B333" s="118"/>
      <c r="C333" s="118"/>
    </row>
    <row r="334" spans="1:4" ht="17" x14ac:dyDescent="0.2">
      <c r="A334" s="115" t="s">
        <v>122</v>
      </c>
      <c r="B334" s="113">
        <v>400000</v>
      </c>
      <c r="C334" s="113"/>
    </row>
    <row r="335" spans="1:4" x14ac:dyDescent="0.2">
      <c r="A335" s="117" t="s">
        <v>123</v>
      </c>
      <c r="B335" s="113">
        <v>1500000</v>
      </c>
      <c r="C335" s="113"/>
    </row>
    <row r="336" spans="1:4" x14ac:dyDescent="0.2">
      <c r="A336" s="117" t="s">
        <v>124</v>
      </c>
      <c r="B336" s="113">
        <v>500000</v>
      </c>
      <c r="C336" s="113"/>
    </row>
    <row r="337" spans="1:3" x14ac:dyDescent="0.2">
      <c r="A337" s="117" t="s">
        <v>125</v>
      </c>
      <c r="B337" s="113">
        <v>1200000</v>
      </c>
      <c r="C337" s="113"/>
    </row>
    <row r="338" spans="1:3" x14ac:dyDescent="0.2">
      <c r="A338" s="117" t="s">
        <v>126</v>
      </c>
      <c r="B338" s="113">
        <v>300000</v>
      </c>
      <c r="C338" s="113"/>
    </row>
    <row r="339" spans="1:3" x14ac:dyDescent="0.2">
      <c r="A339" s="117" t="s">
        <v>127</v>
      </c>
      <c r="B339" s="113">
        <v>3300000</v>
      </c>
      <c r="C339" s="113"/>
    </row>
    <row r="340" spans="1:3" x14ac:dyDescent="0.2">
      <c r="A340" s="117" t="s">
        <v>128</v>
      </c>
      <c r="B340" s="113">
        <v>600000</v>
      </c>
      <c r="C340" s="113"/>
    </row>
    <row r="341" spans="1:3" ht="17" x14ac:dyDescent="0.2">
      <c r="A341" s="110" t="s">
        <v>129</v>
      </c>
      <c r="B341" s="118"/>
      <c r="C341" s="118"/>
    </row>
    <row r="342" spans="1:3" ht="17" x14ac:dyDescent="0.2">
      <c r="A342" s="115" t="s">
        <v>130</v>
      </c>
      <c r="B342" s="113">
        <v>300000</v>
      </c>
      <c r="C342" s="113"/>
    </row>
    <row r="343" spans="1:3" ht="17" x14ac:dyDescent="0.2">
      <c r="A343" s="115" t="s">
        <v>131</v>
      </c>
      <c r="B343" s="113">
        <v>300000</v>
      </c>
      <c r="C343" s="113"/>
    </row>
    <row r="344" spans="1:3" ht="17" x14ac:dyDescent="0.2">
      <c r="A344" s="115" t="s">
        <v>132</v>
      </c>
      <c r="B344" s="113">
        <v>400000</v>
      </c>
      <c r="C344" s="113"/>
    </row>
    <row r="345" spans="1:3" ht="17" x14ac:dyDescent="0.2">
      <c r="A345" s="110" t="s">
        <v>133</v>
      </c>
      <c r="B345" s="118"/>
      <c r="C345" s="118"/>
    </row>
    <row r="346" spans="1:3" x14ac:dyDescent="0.2">
      <c r="A346" s="117" t="s">
        <v>134</v>
      </c>
      <c r="B346" s="113">
        <v>780000</v>
      </c>
      <c r="C346" s="113"/>
    </row>
    <row r="347" spans="1:3" x14ac:dyDescent="0.2">
      <c r="A347" s="117" t="s">
        <v>135</v>
      </c>
      <c r="B347" s="113">
        <v>780000</v>
      </c>
      <c r="C347" s="113"/>
    </row>
    <row r="348" spans="1:3" ht="17" x14ac:dyDescent="0.2">
      <c r="A348" s="115" t="s">
        <v>136</v>
      </c>
      <c r="B348" s="113">
        <v>650000</v>
      </c>
      <c r="C348" s="113"/>
    </row>
    <row r="349" spans="1:3" x14ac:dyDescent="0.2">
      <c r="A349" s="117" t="s">
        <v>137</v>
      </c>
      <c r="B349" s="113">
        <v>650000</v>
      </c>
      <c r="C349" s="113"/>
    </row>
    <row r="350" spans="1:3" x14ac:dyDescent="0.2">
      <c r="A350" s="117" t="s">
        <v>138</v>
      </c>
      <c r="B350" s="113">
        <v>6500000</v>
      </c>
      <c r="C350" s="113"/>
    </row>
    <row r="351" spans="1:3" x14ac:dyDescent="0.2">
      <c r="A351" s="117" t="s">
        <v>139</v>
      </c>
      <c r="B351" s="113">
        <v>780000</v>
      </c>
      <c r="C351" s="113"/>
    </row>
    <row r="352" spans="1:3" x14ac:dyDescent="0.2">
      <c r="A352" s="117" t="s">
        <v>140</v>
      </c>
      <c r="B352" s="113">
        <v>3575000</v>
      </c>
      <c r="C352" s="113"/>
    </row>
    <row r="353" spans="1:4" ht="17" x14ac:dyDescent="0.2">
      <c r="A353" s="110" t="s">
        <v>141</v>
      </c>
      <c r="B353" s="118"/>
      <c r="C353" s="118"/>
    </row>
    <row r="354" spans="1:4" ht="17" x14ac:dyDescent="0.2">
      <c r="A354" s="115" t="s">
        <v>142</v>
      </c>
      <c r="B354" s="113">
        <v>0</v>
      </c>
      <c r="C354" s="113"/>
      <c r="D354" s="84"/>
    </row>
    <row r="355" spans="1:4" ht="17" x14ac:dyDescent="0.2">
      <c r="A355" s="110" t="s">
        <v>143</v>
      </c>
      <c r="B355" s="118"/>
      <c r="C355" s="118"/>
    </row>
    <row r="356" spans="1:4" ht="17" x14ac:dyDescent="0.2">
      <c r="A356" s="115" t="s">
        <v>144</v>
      </c>
      <c r="B356" s="113">
        <v>250000</v>
      </c>
      <c r="C356" s="113"/>
    </row>
    <row r="357" spans="1:4" ht="17" x14ac:dyDescent="0.2">
      <c r="A357" s="115" t="s">
        <v>145</v>
      </c>
      <c r="B357" s="113">
        <v>250000</v>
      </c>
      <c r="C357" s="113"/>
    </row>
    <row r="358" spans="1:4" ht="17" x14ac:dyDescent="0.2">
      <c r="A358" s="110" t="s">
        <v>146</v>
      </c>
      <c r="B358" s="118"/>
      <c r="C358" s="118"/>
    </row>
    <row r="359" spans="1:4" x14ac:dyDescent="0.2">
      <c r="A359" s="117" t="s">
        <v>147</v>
      </c>
      <c r="B359" s="113">
        <v>600000</v>
      </c>
      <c r="C359" s="113"/>
    </row>
    <row r="360" spans="1:4" ht="17" x14ac:dyDescent="0.2">
      <c r="A360" s="115" t="s">
        <v>148</v>
      </c>
      <c r="B360" s="113">
        <v>485000</v>
      </c>
      <c r="C360" s="113"/>
    </row>
    <row r="361" spans="1:4" ht="17" x14ac:dyDescent="0.2">
      <c r="A361" s="115" t="s">
        <v>149</v>
      </c>
      <c r="B361" s="113">
        <v>400000</v>
      </c>
      <c r="C361" s="113"/>
    </row>
    <row r="362" spans="1:4" ht="17" x14ac:dyDescent="0.2">
      <c r="A362" s="115" t="s">
        <v>150</v>
      </c>
      <c r="B362" s="113">
        <v>500000</v>
      </c>
      <c r="C362" s="113"/>
    </row>
    <row r="363" spans="1:4" ht="17" x14ac:dyDescent="0.2">
      <c r="A363" s="119" t="s">
        <v>151</v>
      </c>
      <c r="B363" s="113"/>
      <c r="C363" s="113"/>
    </row>
    <row r="364" spans="1:4" ht="17" x14ac:dyDescent="0.2">
      <c r="A364" s="115" t="s">
        <v>152</v>
      </c>
      <c r="B364" s="113">
        <v>80000</v>
      </c>
      <c r="C364" s="113"/>
    </row>
    <row r="365" spans="1:4" ht="17" x14ac:dyDescent="0.2">
      <c r="A365" s="119" t="s">
        <v>153</v>
      </c>
      <c r="B365" s="113"/>
      <c r="C365" s="113"/>
    </row>
    <row r="366" spans="1:4" ht="17" x14ac:dyDescent="0.2">
      <c r="A366" s="115" t="s">
        <v>154</v>
      </c>
      <c r="B366" s="113"/>
      <c r="C366" s="113"/>
      <c r="D366" s="25">
        <v>2000000</v>
      </c>
    </row>
    <row r="367" spans="1:4" x14ac:dyDescent="0.2">
      <c r="A367" s="115"/>
      <c r="B367" s="113"/>
      <c r="C367" s="113"/>
    </row>
    <row r="368" spans="1:4" x14ac:dyDescent="0.2">
      <c r="A368" s="120"/>
      <c r="B368" s="121"/>
      <c r="C368" s="121"/>
      <c r="D368" s="41"/>
    </row>
    <row r="369" spans="1:4" ht="17" x14ac:dyDescent="0.2">
      <c r="A369" s="42" t="s">
        <v>162</v>
      </c>
      <c r="B369" s="43">
        <f>SUM(B323:B365)</f>
        <v>38964000</v>
      </c>
      <c r="C369" s="43"/>
      <c r="D369" s="43">
        <f>SUM(D323:D368)</f>
        <v>2000000</v>
      </c>
    </row>
    <row r="370" spans="1:4" ht="17" x14ac:dyDescent="0.2">
      <c r="A370" s="42"/>
      <c r="B370" s="43"/>
      <c r="C370" s="43"/>
      <c r="D370" s="43"/>
    </row>
    <row r="371" spans="1:4" x14ac:dyDescent="0.2">
      <c r="A371" s="44" t="s">
        <v>247</v>
      </c>
      <c r="B371" s="45"/>
      <c r="C371" s="46"/>
    </row>
    <row r="372" spans="1:4" x14ac:dyDescent="0.2">
      <c r="A372" s="47"/>
      <c r="B372" s="45"/>
      <c r="C372" s="46"/>
    </row>
    <row r="373" spans="1:4" x14ac:dyDescent="0.2">
      <c r="A373" s="48" t="s">
        <v>155</v>
      </c>
      <c r="B373" s="49">
        <f>D47</f>
        <v>1005308000</v>
      </c>
      <c r="C373" s="50"/>
    </row>
    <row r="374" spans="1:4" x14ac:dyDescent="0.2">
      <c r="A374" s="48" t="s">
        <v>160</v>
      </c>
      <c r="B374" s="49">
        <f>D188</f>
        <v>55416000</v>
      </c>
      <c r="C374" s="50"/>
    </row>
    <row r="375" spans="1:4" x14ac:dyDescent="0.2">
      <c r="A375" s="48" t="s">
        <v>164</v>
      </c>
      <c r="B375" s="49">
        <f>D262</f>
        <v>6200000</v>
      </c>
      <c r="C375" s="50"/>
    </row>
    <row r="376" spans="1:4" x14ac:dyDescent="0.2">
      <c r="A376" s="48" t="s">
        <v>156</v>
      </c>
      <c r="B376" s="49">
        <f>D316</f>
        <v>7154000</v>
      </c>
      <c r="C376" s="50"/>
    </row>
    <row r="377" spans="1:4" x14ac:dyDescent="0.2">
      <c r="A377" s="48" t="s">
        <v>157</v>
      </c>
      <c r="B377" s="49">
        <f>B369</f>
        <v>38964000</v>
      </c>
      <c r="C377" s="50"/>
    </row>
    <row r="378" spans="1:4" x14ac:dyDescent="0.2">
      <c r="A378" s="48" t="s">
        <v>158</v>
      </c>
      <c r="B378" s="49">
        <f>D366</f>
        <v>2000000</v>
      </c>
      <c r="C378" s="50"/>
    </row>
    <row r="379" spans="1:4" x14ac:dyDescent="0.2">
      <c r="A379" s="51"/>
      <c r="B379" s="52"/>
      <c r="C379" s="41"/>
      <c r="D379" s="41"/>
    </row>
    <row r="380" spans="1:4" ht="18" x14ac:dyDescent="0.2">
      <c r="A380" s="53" t="s">
        <v>173</v>
      </c>
      <c r="B380" s="54">
        <f>SUM(B373:B378)</f>
        <v>1115042000</v>
      </c>
      <c r="C380" s="49" t="s">
        <v>174</v>
      </c>
      <c r="D380" s="55"/>
    </row>
    <row r="384" spans="1:4" ht="17" x14ac:dyDescent="0.2">
      <c r="B384" s="56" t="s">
        <v>172</v>
      </c>
    </row>
    <row r="385" spans="2:3" x14ac:dyDescent="0.2">
      <c r="B385" s="56"/>
    </row>
    <row r="386" spans="2:3" ht="17" x14ac:dyDescent="0.2">
      <c r="B386" s="56" t="s">
        <v>286</v>
      </c>
    </row>
    <row r="388" spans="2:3" x14ac:dyDescent="0.2">
      <c r="C388" s="82"/>
    </row>
  </sheetData>
  <mergeCells count="47">
    <mergeCell ref="A1:C1"/>
    <mergeCell ref="A3:C3"/>
    <mergeCell ref="A126:I126"/>
    <mergeCell ref="A179:D179"/>
    <mergeCell ref="A174:D174"/>
    <mergeCell ref="A101:B101"/>
    <mergeCell ref="A111:D111"/>
    <mergeCell ref="A102:D102"/>
    <mergeCell ref="A120:D120"/>
    <mergeCell ref="A97:D97"/>
    <mergeCell ref="A92:D92"/>
    <mergeCell ref="A90:D90"/>
    <mergeCell ref="A73:D73"/>
    <mergeCell ref="A18:D18"/>
    <mergeCell ref="A68:D68"/>
    <mergeCell ref="A57:D57"/>
    <mergeCell ref="A56:B56"/>
    <mergeCell ref="A52:D52"/>
    <mergeCell ref="A43:D43"/>
    <mergeCell ref="A190:B190"/>
    <mergeCell ref="A158:D158"/>
    <mergeCell ref="A157:B157"/>
    <mergeCell ref="A137:D137"/>
    <mergeCell ref="A132:D132"/>
    <mergeCell ref="A169:D169"/>
    <mergeCell ref="A318:D318"/>
    <mergeCell ref="A315:D315"/>
    <mergeCell ref="A142:D142"/>
    <mergeCell ref="A147:D147"/>
    <mergeCell ref="A152:D152"/>
    <mergeCell ref="A156:D156"/>
    <mergeCell ref="A265:D265"/>
    <mergeCell ref="A224:D224"/>
    <mergeCell ref="A234:D234"/>
    <mergeCell ref="A255:B255"/>
    <mergeCell ref="A183:B183"/>
    <mergeCell ref="A184:D184"/>
    <mergeCell ref="A241:D241"/>
    <mergeCell ref="A248:D248"/>
    <mergeCell ref="A264:B264"/>
    <mergeCell ref="A163:D163"/>
    <mergeCell ref="A191:D191"/>
    <mergeCell ref="A256:D256"/>
    <mergeCell ref="A215:D215"/>
    <mergeCell ref="A207:D207"/>
    <mergeCell ref="A200:D200"/>
    <mergeCell ref="A193:D193"/>
  </mergeCells>
  <phoneticPr fontId="3" type="noConversion"/>
  <pageMargins left="0.45" right="0" top="0" bottom="0" header="0.30000000000000004" footer="0.30000000000000004"/>
  <pageSetup paperSize="9" scale="76" orientation="landscape" r:id="rId1"/>
  <rowBreaks count="1" manualBreakCount="1">
    <brk id="100" max="8" man="1"/>
  </rowBreaks>
  <colBreaks count="1" manualBreakCount="1">
    <brk id="4" max="38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workbookViewId="0">
      <selection activeCell="I28" sqref="I28"/>
    </sheetView>
  </sheetViews>
  <sheetFormatPr baseColWidth="10" defaultColWidth="11" defaultRowHeight="16" x14ac:dyDescent="0.2"/>
  <cols>
    <col min="1" max="1" width="61.6640625" customWidth="1"/>
    <col min="2" max="2" width="24.1640625" style="64" customWidth="1"/>
    <col min="3" max="3" width="27.1640625" style="64" customWidth="1"/>
    <col min="4" max="4" width="52.6640625" style="64" customWidth="1"/>
  </cols>
  <sheetData>
    <row r="1" spans="1:2" x14ac:dyDescent="0.2">
      <c r="A1" s="86">
        <v>1054231000</v>
      </c>
    </row>
    <row r="2" spans="1:2" x14ac:dyDescent="0.2">
      <c r="A2" s="10"/>
      <c r="B2" s="22"/>
    </row>
    <row r="3" spans="1:2" ht="17" x14ac:dyDescent="0.2">
      <c r="A3" s="25">
        <v>47761000</v>
      </c>
      <c r="B3" s="22" t="s">
        <v>320</v>
      </c>
    </row>
    <row r="4" spans="1:2" ht="17" x14ac:dyDescent="0.2">
      <c r="A4" s="10">
        <v>1162000</v>
      </c>
      <c r="B4" s="65" t="s">
        <v>321</v>
      </c>
    </row>
    <row r="5" spans="1:2" x14ac:dyDescent="0.2">
      <c r="A5" s="10">
        <f>A4+A3</f>
        <v>48923000</v>
      </c>
      <c r="B5" s="65"/>
    </row>
    <row r="6" spans="1:2" x14ac:dyDescent="0.2">
      <c r="A6" s="10"/>
      <c r="B6" s="65"/>
    </row>
    <row r="7" spans="1:2" ht="17" x14ac:dyDescent="0.2">
      <c r="A7" s="58">
        <f>A1-A5</f>
        <v>1005308000</v>
      </c>
      <c r="B7" s="65" t="s">
        <v>319</v>
      </c>
    </row>
    <row r="8" spans="1:2" x14ac:dyDescent="0.2">
      <c r="A8" s="85"/>
      <c r="B8" s="65"/>
    </row>
    <row r="9" spans="1:2" x14ac:dyDescent="0.2">
      <c r="A9" s="64"/>
    </row>
    <row r="10" spans="1:2" x14ac:dyDescent="0.2">
      <c r="A10" s="64"/>
    </row>
    <row r="11" spans="1:2" x14ac:dyDescent="0.2">
      <c r="A11" s="64"/>
    </row>
    <row r="20" spans="1:4" x14ac:dyDescent="0.2">
      <c r="A20" s="57"/>
      <c r="B20" s="67"/>
      <c r="C20" s="68"/>
      <c r="D20" s="68"/>
    </row>
    <row r="21" spans="1:4" x14ac:dyDescent="0.2">
      <c r="A21" s="69"/>
      <c r="B21" s="67"/>
      <c r="C21" s="68"/>
      <c r="D21" s="70"/>
    </row>
    <row r="22" spans="1:4" x14ac:dyDescent="0.2">
      <c r="A22" s="18"/>
      <c r="B22" s="15"/>
      <c r="C22" s="14"/>
      <c r="D22" s="1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фЦС ПЛАН 2019.</vt:lpstr>
      <vt:lpstr>Sheet1</vt:lpstr>
      <vt:lpstr>'фЦС ПЛАН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Microsoft Office User</cp:lastModifiedBy>
  <cp:lastPrinted>2020-06-23T10:11:12Z</cp:lastPrinted>
  <dcterms:created xsi:type="dcterms:W3CDTF">2015-01-09T09:45:15Z</dcterms:created>
  <dcterms:modified xsi:type="dcterms:W3CDTF">2020-06-23T10:13:38Z</dcterms:modified>
</cp:coreProperties>
</file>