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Marija/Desktop/"/>
    </mc:Choice>
  </mc:AlternateContent>
  <xr:revisionPtr revIDLastSave="0" documentId="8_{7C57954C-BCD5-2D48-8C6C-E6C7FDBE52B2}" xr6:coauthVersionLast="47" xr6:coauthVersionMax="47" xr10:uidLastSave="{00000000-0000-0000-0000-000000000000}"/>
  <bookViews>
    <workbookView xWindow="1300" yWindow="500" windowWidth="34960" windowHeight="19260" xr2:uid="{C6D4A74A-F91E-4F5D-9742-ABC1EF2F9EA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0" i="1" l="1"/>
  <c r="D462" i="1"/>
  <c r="C472" i="1" s="1"/>
  <c r="C453" i="1"/>
  <c r="C436" i="1"/>
  <c r="D35" i="1"/>
  <c r="B462" i="1"/>
  <c r="C457" i="1"/>
  <c r="C450" i="1"/>
  <c r="C448" i="1"/>
  <c r="C440" i="1"/>
  <c r="C428" i="1"/>
  <c r="C426" i="1"/>
  <c r="C424" i="1"/>
  <c r="C421" i="1"/>
  <c r="C419" i="1"/>
  <c r="D411" i="1"/>
  <c r="D407" i="1"/>
  <c r="D399" i="1"/>
  <c r="D391" i="1"/>
  <c r="D381" i="1"/>
  <c r="D371" i="1"/>
  <c r="D362" i="1"/>
  <c r="C352" i="1"/>
  <c r="D356" i="1" s="1"/>
  <c r="D346" i="1"/>
  <c r="D338" i="1"/>
  <c r="D329" i="1"/>
  <c r="D320" i="1"/>
  <c r="D311" i="1"/>
  <c r="D302" i="1"/>
  <c r="C287" i="1"/>
  <c r="D289" i="1" s="1"/>
  <c r="D281" i="1"/>
  <c r="C272" i="1"/>
  <c r="D274" i="1" s="1"/>
  <c r="C265" i="1"/>
  <c r="C261" i="1"/>
  <c r="C260" i="1"/>
  <c r="C258" i="1"/>
  <c r="C257" i="1"/>
  <c r="D250" i="1"/>
  <c r="D245" i="1"/>
  <c r="D240" i="1"/>
  <c r="D230" i="1"/>
  <c r="D222" i="1"/>
  <c r="D217" i="1"/>
  <c r="D212" i="1"/>
  <c r="D207" i="1"/>
  <c r="D201" i="1"/>
  <c r="D196" i="1"/>
  <c r="D191" i="1"/>
  <c r="D185" i="1"/>
  <c r="C176" i="1"/>
  <c r="C175" i="1"/>
  <c r="C169" i="1"/>
  <c r="C164" i="1"/>
  <c r="C162" i="1"/>
  <c r="C161" i="1"/>
  <c r="C157" i="1"/>
  <c r="C152" i="1"/>
  <c r="D153" i="1" s="1"/>
  <c r="C147" i="1"/>
  <c r="D148" i="1" s="1"/>
  <c r="C142" i="1"/>
  <c r="D143" i="1" s="1"/>
  <c r="D138" i="1"/>
  <c r="C132" i="1"/>
  <c r="D133" i="1" s="1"/>
  <c r="C127" i="1"/>
  <c r="D128" i="1" s="1"/>
  <c r="C122" i="1"/>
  <c r="C121" i="1"/>
  <c r="C120" i="1"/>
  <c r="C113" i="1"/>
  <c r="D115" i="1" s="1"/>
  <c r="C108" i="1"/>
  <c r="C103" i="1"/>
  <c r="C95" i="1"/>
  <c r="C94" i="1"/>
  <c r="C93" i="1"/>
  <c r="C84" i="1"/>
  <c r="D89" i="1" s="1"/>
  <c r="C77" i="1"/>
  <c r="D79" i="1" s="1"/>
  <c r="C70" i="1"/>
  <c r="C69" i="1"/>
  <c r="C68" i="1"/>
  <c r="C67" i="1"/>
  <c r="C63" i="1"/>
  <c r="C62" i="1"/>
  <c r="C56" i="1"/>
  <c r="C55" i="1"/>
  <c r="C54" i="1"/>
  <c r="C53" i="1"/>
  <c r="C52" i="1"/>
  <c r="C50" i="1"/>
  <c r="B49" i="1" s="1"/>
  <c r="C40" i="1"/>
  <c r="C39" i="1"/>
  <c r="D22" i="1"/>
  <c r="C466" i="1" s="1"/>
  <c r="C462" i="1" l="1"/>
  <c r="C471" i="1" s="1"/>
  <c r="D98" i="1"/>
  <c r="B51" i="1"/>
  <c r="D58" i="1" s="1"/>
  <c r="D177" i="1"/>
  <c r="D266" i="1"/>
  <c r="D171" i="1"/>
  <c r="D262" i="1"/>
  <c r="B5" i="1"/>
  <c r="B11" i="1"/>
  <c r="D413" i="1"/>
  <c r="B8" i="1" s="1"/>
  <c r="D165" i="1"/>
  <c r="D123" i="1"/>
  <c r="D45" i="1"/>
  <c r="D109" i="1"/>
  <c r="D252" i="1"/>
  <c r="B7" i="1" s="1"/>
  <c r="D73" i="1"/>
  <c r="D291" i="1" l="1"/>
  <c r="B9" i="1" s="1"/>
  <c r="C468" i="1"/>
  <c r="D179" i="1"/>
  <c r="B10" i="1"/>
  <c r="C470" i="1"/>
  <c r="C469" i="1" l="1"/>
  <c r="D414" i="1"/>
  <c r="C467" i="1"/>
  <c r="B6" i="1"/>
  <c r="B13" i="1" s="1"/>
  <c r="C6" i="1" s="1"/>
  <c r="C474" i="1" l="1"/>
  <c r="C9" i="1"/>
  <c r="C5" i="1"/>
  <c r="C11" i="1"/>
  <c r="C8" i="1"/>
  <c r="C10" i="1"/>
  <c r="C7" i="1"/>
  <c r="C13" i="1" l="1"/>
</calcChain>
</file>

<file path=xl/sharedStrings.xml><?xml version="1.0" encoding="utf-8"?>
<sst xmlns="http://schemas.openxmlformats.org/spreadsheetml/2006/main" count="545" uniqueCount="386">
  <si>
    <t>Филмски центар Србије</t>
  </si>
  <si>
    <t>ПРИКАЗ ПЛАНИРАНИХ РАСХОДА ФЦС У 2026.</t>
  </si>
  <si>
    <t>РСД</t>
  </si>
  <si>
    <t>%</t>
  </si>
  <si>
    <t>КОНКУРСИ</t>
  </si>
  <si>
    <t>МЕЂУНАРОДНА САРАДЊА</t>
  </si>
  <si>
    <t>ДОМАЋА САРАДЊА</t>
  </si>
  <si>
    <t>ИЗДАВАШТВО</t>
  </si>
  <si>
    <t>MEDIA Деск Србија</t>
  </si>
  <si>
    <t>ТЕКУЋИ ТРОШКОВИ (РЕДОВНА ДЕЛАТНОСТ)</t>
  </si>
  <si>
    <t>ИНВЕСТИЦИЈЕ И ОПРЕМА</t>
  </si>
  <si>
    <t xml:space="preserve">ТОТАЛ ПРОГРАМИ, РЕДОВНА ДЕЛАТНОСТ И ИНВЕСТИЦИЈЕ </t>
  </si>
  <si>
    <t>КОНКУРСИ - План и програм  2026.</t>
  </si>
  <si>
    <t xml:space="preserve">Суфинансирање производње домаћих дугометражних играних филмова  </t>
  </si>
  <si>
    <t>Суфинансирање производње домаћих документарних филмова</t>
  </si>
  <si>
    <t>Суфинансирање производње мањинских копродукција</t>
  </si>
  <si>
    <t>Администрирање конкурса (хонорари чланова комисија и оглашавање)</t>
  </si>
  <si>
    <t>Репрограмирање дуговања из претходних година</t>
  </si>
  <si>
    <t>ТОТАЛ КОНКУРСИ</t>
  </si>
  <si>
    <t>Фонд за подршку, подстицање и промоцију српског филма у земљи и свету</t>
  </si>
  <si>
    <t>Средства којима jе омогућена стална подршка нашим ауторима и њиховим филмовима на наступима на међународним фестивалима и пичинг сесијама и радионицама. Намера је овог фонда да буде флексибилан и ефикасан, лако доступан на кратке рокове с обзиром да је немогуће планирати све оне позиве на фестивале и пичинг сесије. Фонд укључује пичинге, награде, путне трошкове, репрезентацију, тренинг и друго и подељен је у основне групе:
- Авионске карте / смештај за редитеља/продуцента (и у изузетним случаjевима неким другим члановима филмске екипе) за  пут на фестивал уколико jе филм у неком од званичних програма: Berlin, Kan, Venecija, Sandens, IDFA (Amsterdam), Peking, Moskva, Toronto, Locarno, Sarajevo, Pula, Thessaloniki, Sofia, Tokio, Shanghai, Busan, Roterdam, Leipzig, San Sebastian, Karlovy Vary, Les Arcs, Dok Lepizig, Warsaw..., као и за учешће на пичинзима и радионицама и копродукциjским маркетима: EAVE, Torino Film Lab, Berlinale Coproduction Market, Sofia Meetings, Toronto Producers Lab, AGORA Meetings Thessaloniki, Les Arcs, Leipzig Dok Copro market, CPH:LAB, IDFA, Lorcarno Step in, EX Oriente, Sundance Scriptwriters Lab, EURODOC, ACE, Erich Prommer Institute courses, Circle, FILM TEEP (Film Training for East European Professionals), EP2C, Cartoon 360, EFA Master Class. Такође и авионске карте за стране експерте, селекторе/директоре фестивала, представнике фондова, продуценте и остале филмске професионалце коjи су значаjни за домаће ауторе и српску кинематографиjу уопште. 
- Котизациjа за поменуте радионице
- Пријеми у част српских филмова подразумевају организовање пријема на неком од значајних светских филмских фестивала уколико је филм из Србије ушао у један од званичних програма и сматра се да је неопходно филм додатно подржати
- У случају одржавања неке од радионица у Србији отвара се могућност за довођење експерата који би домаћим филмским профестионалцима омогућили посебне тренинге и ускостручна саветовања. 
- Поред филмских маркета у Берлину и Кану, ФЦС унапређуjе учешће аутора на маркетима филмских проjеката и филмским форумима у оквиру филмских фестивала. Поред продуцента и редитеља, маркети проjеката одлична су платформа за партнерске односе ФЦС са сродним институциjама, као и са иностраним ауторима проjеката коjима се представља конкурс ФЦС за мањинске копродукциjе и начини аплицирања.</t>
  </si>
  <si>
    <t>Авионске карте (остали)</t>
  </si>
  <si>
    <t>Смештај</t>
  </si>
  <si>
    <t xml:space="preserve">Организација догађаја </t>
  </si>
  <si>
    <t>Котизациjа за радионице</t>
  </si>
  <si>
    <t xml:space="preserve">Мрежни догађаји, награде и остале услуге из области културе </t>
  </si>
  <si>
    <t>Дневнице за представнике ФЦС</t>
  </si>
  <si>
    <t>ТОТАЛ</t>
  </si>
  <si>
    <t>Трст - When East Meets West</t>
  </si>
  <si>
    <t xml:space="preserve">Копродукциони форум When East Мeets West - WEMW се одржава у оквиру Међународног филмског фестивала у Трсту уз помоћ ФВГ аудиовизуелног фонда уз подршку Креативне Европе, Италиjанског министарства културе а у сарадњи са EAVE, већ дуги низ година. Главни циљ организовањa Форума WEMW, у сарадњи са ФЦС, доноси могућност да продуценти и проjекти из Србиjе који на њему учествују, стекну прилику да усаврше своја стручна знања и вештине, као и да стекну пословне контакте на међународном нивоу. За проjекте коjи су у развоjу отвара се могућност за међународне копродукциjе. На форуму годишње се окупља око 400 филмских професионалаца из целе Европе. ФЦС jе, као основни партнер и покровитељ главне награде заступљен у свим брошурама и програмима.
</t>
  </si>
  <si>
    <t>Награда филмског центра Србије за најбољи пројекат у развоју</t>
  </si>
  <si>
    <t>5.000 EUR</t>
  </si>
  <si>
    <t>150 x 1 особа х 3 дана</t>
  </si>
  <si>
    <t xml:space="preserve">Котизација за учешће српских продуцената </t>
  </si>
  <si>
    <t>1.500 EUR</t>
  </si>
  <si>
    <t>Превоз 2 представника ФЦС-а</t>
  </si>
  <si>
    <t>32.000 RSD x 1 члана ФЦС</t>
  </si>
  <si>
    <t>Репрезентација</t>
  </si>
  <si>
    <t>1.000 EUR</t>
  </si>
  <si>
    <t xml:space="preserve">Дневнице за представникe ФЦС </t>
  </si>
  <si>
    <t>15 EUR x 4 дана  x 2 особе</t>
  </si>
  <si>
    <t>Маркет Берлинског филмског фестивала</t>
  </si>
  <si>
    <t>Берлинале је уз Фестивал у Кану и Венецији најзначајнији филмски фестивал на свету. Маркет Берлинског фестивала jе циљ и циљана група за све произвођаче, купце и промотере филмова. С обзиром на значаj представљања у Берлину и чињеницу да jе део трошкова покривен плаћањима у претходној години по моделу Early Bird, током јануара 2026. треба платити заостале обавезе за организациjу учешћа на Маркету 2025, а током септембра 2026. треба платити обавезе за организациjу учешћа на Маркету 2027.</t>
  </si>
  <si>
    <t>II део трошкова за Маркет  2026, јануар 2026.</t>
  </si>
  <si>
    <t>Трошкови на штанду и репрезентација</t>
  </si>
  <si>
    <t>3.530 EUR</t>
  </si>
  <si>
    <t>I део трошкова за Маркет 2027, септембар 2026.</t>
  </si>
  <si>
    <t>Штанд и најам опреме за штанд</t>
  </si>
  <si>
    <t>10.000 EUR</t>
  </si>
  <si>
    <t>Путни трошкови - 3 авионскe картe</t>
  </si>
  <si>
    <t>50.000 РСД х 3 особе</t>
  </si>
  <si>
    <t>Смештај за представнике ФЦС</t>
  </si>
  <si>
    <t>3 особе х 5 ноћења х 180 EUR</t>
  </si>
  <si>
    <t>Акредитације</t>
  </si>
  <si>
    <t>700 EUR</t>
  </si>
  <si>
    <t>Преносиве акредитације</t>
  </si>
  <si>
    <t>400 EUR</t>
  </si>
  <si>
    <t>15 EUR х 3 особе х 6 дана</t>
  </si>
  <si>
    <t>Маркет Канског филмског фестивала</t>
  </si>
  <si>
    <t>Маркет у Кану је, традиционално, најзначајније место за промоцију кинематографије. Наредно издање овог фестивала је изузетна прилика да се крунишу напори који су учињени током претходне године и представе сви они филмови који су већ побрали велику пажњу међународне и домаће јавности као и филмови који још увек нису имали светску премијеру. Већ етаблирани регионални штанд у Кану jе идеална позициjа за промоциjу српског филма.</t>
  </si>
  <si>
    <t>Павиљон, изнајмљивање простора, изградња и декорација</t>
  </si>
  <si>
    <t>19.000 EUR</t>
  </si>
  <si>
    <t xml:space="preserve">Преносиве акредитациjе </t>
  </si>
  <si>
    <t>500 EUR</t>
  </si>
  <si>
    <t>Припрема каталога (прикупљање и обрада података и материјала за филмове)</t>
  </si>
  <si>
    <t>60.000 RSD</t>
  </si>
  <si>
    <t>Дизајн каталога, огласа, позивница и постера</t>
  </si>
  <si>
    <t>300.000 RSD</t>
  </si>
  <si>
    <t>15 EUR х 7 дана x 4 особе</t>
  </si>
  <si>
    <t>Смештаj</t>
  </si>
  <si>
    <t>8.000 EUR</t>
  </si>
  <si>
    <t>Путни трошкови - 4 авионске карте</t>
  </si>
  <si>
    <t>60.000 RSD x 4 особа</t>
  </si>
  <si>
    <t>Путно осигурање</t>
  </si>
  <si>
    <t>17.000 RSD  x 6 особа</t>
  </si>
  <si>
    <t>Трошкови на штанду</t>
  </si>
  <si>
    <t>3.500 EUR</t>
  </si>
  <si>
    <t>Промотивни материјали на штанду (торбе, УСБ картице, агенде, оловке...)</t>
  </si>
  <si>
    <t>Организација догађаја</t>
  </si>
  <si>
    <t>ReActing as a Star</t>
  </si>
  <si>
    <t>На иницијативу Словеначког филмског центра основан је нови међународни програм  “ReActing as a Star” посвећен подстицању умрежавању филмских и аудиовизуелних глумаца у региону и повећање њиховог присуства у еврпској филмској индустрији. Прво издање овог програма одржано у оквиру другог издања Krafft Actors Film у оквиру другог издања Фестивала у Крању (Словенија). Како би повећао видљивост глумаца из региона и проширо могућност њиховог учешћа у међународној филмској индустрији, Словеначки филмски центар, у сарадњи са Сарајево филм фестивалом, Међународном мрежом Casting Directors Network (ICDN) и партнерским филским центрима из Србије, Хрватске, Северне Македоније и Црне Горе, успоставио је професионалну платформу у којој су учествовали глумци из региона. Током тродневне радионице глумци раде на развијању својих вештина и успостављању контакта са casting директорима, као и на размени искустава са колегама из региона.</t>
  </si>
  <si>
    <t>Фонд за подршку</t>
  </si>
  <si>
    <t xml:space="preserve">10.000 EUR </t>
  </si>
  <si>
    <t>15 EUR х 4 дана х 1 особa</t>
  </si>
  <si>
    <t>Сараjево филм фестивал</t>
  </si>
  <si>
    <t>Као и сваке године, једно од стратешки важних тачака за промоцију српског филма је Сарајево филм фестивал. Филмови из Србије су у више наврата последњих пет година побеђивали, пројекти из Србије добијали су подршку на CineLinku, десетине младих сваке године учествује на Saraјevo Talent Campusu... Осим учешћа у индустријском делу Фестивала представника ФЦС и подршке филмовима у програмима Фестивала, ФЦС спонзорише награду за најбољи пројекат на CineLinku.</t>
  </si>
  <si>
    <t>Путни трошкови за представнике ФЦС</t>
  </si>
  <si>
    <t>30.000 RSD x 1 особа</t>
  </si>
  <si>
    <t>15 EUR x 4 дана x 2 особе</t>
  </si>
  <si>
    <t xml:space="preserve">ИДФА - промоциjа документарних филмова </t>
  </si>
  <si>
    <t>У оквиру ИДФА - Међународног фестивала документарног филма у Амстердаму, коjи jе jедан од наjвећих и наjважниjих фестивала документарног филма на свету, ФЦС планира представљање српских документарних филмова, имајући у виду веома позитивно искуство из претходних година. Такође, имаjући у виду да класичан маркет не постоjи и да продуценти самостално врше промоциjу у оквиру програма "Docs for Sale". Традиционално део делегације чини и председник Удружења документариста Србије (DOKSrbija).</t>
  </si>
  <si>
    <t>Aкредитације за учеснике</t>
  </si>
  <si>
    <t>500 ЕUR x 5 особа</t>
  </si>
  <si>
    <t>Путни трошкови (1 представника ФЦС и представник документариста + полазник академије)</t>
  </si>
  <si>
    <t>50.000 RSD x 3 особа</t>
  </si>
  <si>
    <t>Смештај за учеснике</t>
  </si>
  <si>
    <t>250 EUR x 3 особа x 3 ноћења</t>
  </si>
  <si>
    <t>250.000 РСД</t>
  </si>
  <si>
    <t>Дневнице</t>
  </si>
  <si>
    <t>15 EUR x 1 особа x 4 дана</t>
  </si>
  <si>
    <t>SERBIAN WORKS IN PROGRESS</t>
  </si>
  <si>
    <t>Serbian works in progress jе платформа за међународну промоциjу домаћих филмова.
Идеjа jе да се сваке године угосте у Србиjи селектори великих светских фестивала (Кан, Венециjа, Берлин, Локарно, Ротердам, Санденс, Сан Себастиjан, Карлови Вари и др.). Они би се том приликом упознали са новим српским филмовима, коjи су у завршноj фази реализациjе. Циљ ове активности jе повећање видљивости и присуства српског филма на међународним фестивалима. Броj филмова коjи би гости гледали зависио би од продукциjе те године. У зависности од броjа, и фазе у коjоj се филмови налазе, пуштали би се цели филмови или првих 20-так минута, уколико нису jош завршени али су у одмаклоj фази пост-продукциjе. Програм би укључивао и дугометражне игране и документарне филмове. Поред проjекциjа, за госте би биле организоване и друге активности коjе укључуjу интеракциjу са домаћом индустриjом (панел дискусиjе и неформална "дружења" у виду коктела / вечера) али и обилазак Београда или других знаменитости. Веома jе важно да гости боље упознаjу контекст у ком наши филмови настаjу и људе коjи их производе.</t>
  </si>
  <si>
    <t xml:space="preserve">Оброци </t>
  </si>
  <si>
    <t>10 гостију х 4 дана х 2 оброка х 30  EUR</t>
  </si>
  <si>
    <t xml:space="preserve">Коктел добродошлице </t>
  </si>
  <si>
    <t>1.000  EUR</t>
  </si>
  <si>
    <t xml:space="preserve">Израда и штампа материјала </t>
  </si>
  <si>
    <t>500  EUR</t>
  </si>
  <si>
    <t xml:space="preserve">Координатор пројекта </t>
  </si>
  <si>
    <t>2.000  EUR</t>
  </si>
  <si>
    <t xml:space="preserve">Асистент координатора пројекта </t>
  </si>
  <si>
    <t>REACT / партнерство и учешће продуцената из Србије</t>
  </si>
  <si>
    <t>REACT је заједничка развојна иницијатива (Италија, Словенија, Хрватска) коју је 2015. године покренуо италијански ФВГ аудиовизуелни фонд. Главни циљ је подстицање међународне копродукције у региону кроз две различите и комплементарне фазе: 1) платформа за обуку у којој професионалци могу развити своје пројекте и упознати потенцијалне копродуценте; 2) шема за финансирање заједничког развоја пројеката, која подразумева подршку дугометражних играних, документарних и анимараних филмова у копродукцији са најмање две земље које учествују у REACT -у. Од 2019. године Србија је уз Словенију, Италију и Хрватску пуноправни члан REACT-а и самим тим српски филмски професионалци су сада у прилици да похађаjу броjне REACT радионице и да се приjављуjу за програм копродукционог финансирања у склопу поменуте инциjативе. ФЦС би сносио трошкове транспорта за учеснике из Србије, а сами учесници би сносили трошкове смештаја. До сада је десет српских филмова добило подршку за развој.</t>
  </si>
  <si>
    <t xml:space="preserve">Чланство </t>
  </si>
  <si>
    <t>40.000 EUR</t>
  </si>
  <si>
    <t>Чланство у Европској филмској промоцији (European Film Promotion)</t>
  </si>
  <si>
    <t>ФЦС је члан Европске филмске промоције, организације која настоји да укаже и наметне европски филм на маркетима, фестивалима у свету. Чланством у ЕФП смањују се појединачни трошкови промоциjе филма у свету, посебно на маркетима у Азији и Америци.</t>
  </si>
  <si>
    <t>Годишња чланарина</t>
  </si>
  <si>
    <t>3.000 EUR</t>
  </si>
  <si>
    <t>Producers on the Move (Кан)</t>
  </si>
  <si>
    <t>800 EUR</t>
  </si>
  <si>
    <t>50.000 RSD</t>
  </si>
  <si>
    <t>200  EUR</t>
  </si>
  <si>
    <t>FNE - Film New Europe Association</t>
  </si>
  <si>
    <t xml:space="preserve">FNE  Film New Europe Association jе платформа филмских професионалаца Источне, Централне Европе и Балтичке региjе. Основана jе од стране наjважниjих филмских институциjа у региjи. У оквиру асоциjациjе постоjи и webportal, коjи обавештава цео регион о актуелним дешавањима.   </t>
  </si>
  <si>
    <t>Чланство</t>
  </si>
  <si>
    <t>EFAD - чланство</t>
  </si>
  <si>
    <t>ЕФАД (Удружење директора европских филмских агенција) - окупља директоре националних филмских фондова европских земаља. 38 чланица ЕФАД-а су државни ограни или институције повезане са владом, задужене за национално финансирање аудио-визуелног сектора и са одговорношћу да саветују или регулишу све аспекте аудио-визуелне политике. ФЦС је пуноправни члан ЕФАД-а од 2019. године.</t>
  </si>
  <si>
    <t>6.000 EUR</t>
  </si>
  <si>
    <t>Moving Scope - партнерство</t>
  </si>
  <si>
    <t>Филмски центар Србије је у марту 2025. године потписао уговор о партнерству са компанијом Moving Scope, која управља платформом Festival Scope Pro. Циљ сарадње је повећање видљивости српских филмова и отварање нових могућности за њихову међународну дистрибуцију. У складу са уговором, ФЦС и Moving Scope заједнички бирају до 10 филмова који ће бити представљени на платформи и обезбеђују потребне сагласности носилаца права. Платформа Festival Scope Pro омогућава сигуран приступ филмовима на захтев (on demand) за одобрене кориснике. Платформу већ користе бројне националне филмске институције, а њено коришћење омогућава промоцију ФЦС-а и српских филмова међу међународним филмским професионалцима.</t>
  </si>
  <si>
    <t>Партнерство</t>
  </si>
  <si>
    <t>2000 EUR</t>
  </si>
  <si>
    <t>Награда ФЦС - Cottbus Film Festival &amp; Connecting Cottbus coproduction market</t>
  </si>
  <si>
    <t>Као резултат дугогодишње и успешне сарадње са филмски фестивалом и копродукционим маркетом у Котбусу, покренута је иницијатива да Филмски центар Србије буде покровитељ Награде публике за најбољи пројекат играног филма, коју публика додељује на основу logline-a, у оквиру посебног програма Pickastory. Осим новчаног дела награде у износу од 1.000 ЕУР, победник добија и стручне повратне информације и савете о писању и продукцији сценарија, као и прилику да то представи на наредном копродукционом маркету ”Connecting Cottbus”.</t>
  </si>
  <si>
    <t>Награда ФЦС</t>
  </si>
  <si>
    <t>Producers LINK</t>
  </si>
  <si>
    <t>Producers LINK јер посебан програм осмишљен за продуценте садржаја за младу публику. Одвија се у два модула током јесени, у Амстердаму и Варшави. Програм је намењен младим, талентованим продуцентима који су заинтересовани за продукцију садржаја за младу публику и продуценте који имају пројекат за младу публику у развоју или у фази продукције. Партнерством са организаторима програма (Young Horizons Industry &amp; Cinekid for Professionals), Филмски центар обезбеђује учешће једног талентованог продуцента из Србије који ће добити прилику да учествује у овом јединственом програму.</t>
  </si>
  <si>
    <t>1.900 EUR</t>
  </si>
  <si>
    <t>Торино филм лаб радионица 2025. - трећи део партнерских трошкова</t>
  </si>
  <si>
    <t>Торино филм лаб представља међународне стручне радионице које пружају јединствену прилику за подстицање и подршку креативности међу новим талентима. Филмски центар Србиjе планира да у партнерству са Торино филм лабом, током априла 2025. године, организује у Србији  једну од три годишње сесије ScriptLab радионице за развој сценарија. Партнерством са Торино филм лабом, Србији је гарантовано учешће најмање једног продуцента из Србије на све три ScriptLab сесије. Осим тога, у оквиру партнерства Торино филм лаб ће организовати посебну радионицу намењену развоју до пет српских играних филмских пројеката у фази тритмента, која ће се одржати паралелно са сесијом ScriptLab радионице и пружити прилику за умрежавање са учесницима ScriptLab-а. Саглано уговору сачињеном између организатора Торино филм лаб-а и Филмског центра Србије, партнерски допринос од 40.000 ЕУР биће исплаћен у три рате, током 2024, 2025. и 2026. године.</t>
  </si>
  <si>
    <t>Партнерство (трећи део)</t>
  </si>
  <si>
    <t>7.000 EUR</t>
  </si>
  <si>
    <t>Радионица ”Нови балкански глас” / ”New Balkan Voices”</t>
  </si>
  <si>
    <t>Радионица за развој сценарија (играних и документарних филмова) Филмског центра Србије и МЕДИА деска Србије, у сарадњи са МЕДИА десковима Хрватске, Словеније и Бугарске, као и Хрватским аудиовизуелним центром и Бугарским националним филмским центром. У 2025. радила се пилот верзија пројекта са мањим бројем учесника са идејом да се касније прошири. Филмски центри и дескови из региона расписују позив за пројекте, а тутори бирају пројекте са којима би радили у континуитету 6 месеци онлине. Последња фаза пројекта подразумева долазак тутора и представника пројеката у Србију, како би представили завршни рад на развоју сценарија. Идеја је да се оствари пун потенцијал прича како би аутори пронашли свој „нови глас“ и како би се ти пројекти касније у промоцији представили као пресек најзанимљивијих нових аутора из региона.</t>
  </si>
  <si>
    <t>Награда ФЦС за најбољи пројекат</t>
  </si>
  <si>
    <t xml:space="preserve">Авио карта за тутора </t>
  </si>
  <si>
    <t>Смештај за тутора</t>
  </si>
  <si>
    <t xml:space="preserve"> 1 особа x 4 ноћења  x 120 EUR</t>
  </si>
  <si>
    <t>Трансфери до и од аеродрома за учеснике и туторе</t>
  </si>
  <si>
    <t>135.000 RSD</t>
  </si>
  <si>
    <t>Хонорар тутора</t>
  </si>
  <si>
    <t>2.000 EUR</t>
  </si>
  <si>
    <t>Оброци</t>
  </si>
  <si>
    <t>15 особа х 2.500 RSD х 2 оброка х 5 дана</t>
  </si>
  <si>
    <t>Хонорар локалног координатора</t>
  </si>
  <si>
    <t>70.000 RSD</t>
  </si>
  <si>
    <t xml:space="preserve">Рентирање сале </t>
  </si>
  <si>
    <t xml:space="preserve">CHP:DOX - промоција документарних филмова </t>
  </si>
  <si>
    <t>CPH:DOX jе званично име међународног фестивала документарних филмова у Копенхагену. Ово jе наjвећи фестивал документарних филмова у Скандинавиjи, и jедан од наjутицаjниjих фестивала документарних филмова у свету. Фокус фестивала jе на независни документарни филм коjи се одликуjе иновативним приступом, као и на експерименталне и хибридне филмове. Паралелно са фестивалом се одржаваjу индустри програми: CPH FORUM, CPH Conference, CPH Academy, CPH LAB и SCIENCE FILM FORUM и други. Имајући у виду веома позитивно искуство из 2019. године, идеја је да се обнови сарадња са CPH:DOX фестивалом и у 2026. години. Концепт CPH FORUM-а је јединствен за ову врсту представљања пројеката као и  начин укључивања панелиста који служи за стварање окружења које стварно охрабрујуће делује на ауторе / продуценте који пројекат представљају.</t>
  </si>
  <si>
    <t>Aкредитацијe за учеснике</t>
  </si>
  <si>
    <t>250 EUR x 4 особе</t>
  </si>
  <si>
    <t>ОСКАР - номинациjа и подршка учешћу филма кандидата из Србиjе</t>
  </si>
  <si>
    <t xml:space="preserve">Подршка филму кандидату из Србиjе за награду Оскар за наjбољи филм ван енглеског говорног подручjа. Подразумева израду пропагандног материjала, пројекције, оглашавање у медиjима, путне трошкове представника филма и ангажовање међународног публицисте односно агенциjе за логистику и промоциjу у САД. </t>
  </si>
  <si>
    <t>Tрошкови промоције номинованог филма</t>
  </si>
  <si>
    <t>Надокнаде за 7 чланова жирија</t>
  </si>
  <si>
    <t>ТОТАЛ МЕЂУНАРОДНА</t>
  </si>
  <si>
    <t>ДОМАЋА САРАДЊA</t>
  </si>
  <si>
    <t xml:space="preserve">Радионице за документарни филм  </t>
  </si>
  <si>
    <t>Филмски центар Србиjе  и струковно удружење документариста, ДокСрбиjа организуjу два пута годишње едукативне радионице за подизање капацитета у области продукциjе документарних филмова. Радионице су фокусиране на писање и “паковање” проjеката документарних филмова, jеднако за домаће и међународне конкурсе, као и за пласман на интернационалним маркетима.</t>
  </si>
  <si>
    <t xml:space="preserve">Учешће у трошковима партнерства са ДокСрбијом - први део трошкова (за прву летњу радионицу) 620.000 а други (за јесењу) 500.000 </t>
  </si>
  <si>
    <t>Занатске радионице за неформално образовање</t>
  </si>
  <si>
    <t>Одржавање радионица за преквалификацију и дошколовавање дефицитарних кадрова у кинематографији</t>
  </si>
  <si>
    <t xml:space="preserve">Израда плана и програма три недеље радионица за занимање по секторима и предавачи </t>
  </si>
  <si>
    <t>Најам опреме потребне за реализацију радионице ( фар, кран, агрегат, расветна тела…)</t>
  </si>
  <si>
    <t xml:space="preserve">Мрежа киноприказивача </t>
  </si>
  <si>
    <t>Филмски центар Србије подстакао је мале приказиваче да се удруже у независну биоскопску мрежу како би заједнички развијали филмску културу широм Србије. У 2025. ФЦС жели да учествује у даљем ширењу независне биоскопске мреже и професионалном усавршавању  кинооператера у независној биоскопској мрежи, што је логичан наставак дигитализацији биоскопа широм Србије.</t>
  </si>
  <si>
    <t>Трошкови реализације обуке за кинооператере и развијање базе гледаности домаћих филмова</t>
  </si>
  <si>
    <t>Дигитализација и рестаурација грађе Филмског центра Србије</t>
  </si>
  <si>
    <t xml:space="preserve">Филмски центар Србије има за циљ да очува и заштити неке од најпознатијих наслова домаће кинематографије и да их учини видљивијим широј публици у одговарајућем квалитету. Филмски центар Србије завршио је попис и документацију свих материјалних добара и докумената у својим магацинима и сматрамо да би било неопходно сачувати одређене снимке и документе, од којих су већина из краја 70-их и 80-их. Такође неопходна је дигитализација Годишњака ради лакшег сналажења и проналажења материјала. </t>
  </si>
  <si>
    <t>Награда ”Марко Глушац”</t>
  </si>
  <si>
    <t xml:space="preserve">”Марко Глушац” наградa се додељује најперспективнијем млађем монтажеру дугих и кратких, играних и документарних форми.
То признање већ осму годину за редом додељује Фондација "Марко Глушац", коју су основали редитељи, продуценти, монтажери и пријатељи, људи који су сарађивали са Марком, једним од наших највећих филмских монтажера. </t>
  </si>
  <si>
    <t>Новчани износ награде добитнику</t>
  </si>
  <si>
    <t>150.000 RSD.</t>
  </si>
  <si>
    <t>Награда ”Небојша Поповић”</t>
  </si>
  <si>
    <t>Филмски центар Србије, Радио-телевизија Србије, Културни центар Београд, Југословенска кинотека, Отворени универзитет Суботица / Фестивал европског филма Палић, Удружење грађана „Поглед у свет“ / Фестивал ауторског филма, Фонд Б92 / Фестивал Слободна зона, Међународни фестивал документарног филма под називом „БЕЛДОКС“ и чланови породице Небојше Поповића додељује годишњу Награду ”Небојша Поповић” појединцу или групи која је својим посебним активностима и залагањем дала значајан и дуготрајан допринос промоцији и критичком промишљању филмске уметности и културе, посебно домаћег филма.</t>
  </si>
  <si>
    <t>180.000 RSD.</t>
  </si>
  <si>
    <t>Уметнички обликовани предмет</t>
  </si>
  <si>
    <t>40.000 RSD.</t>
  </si>
  <si>
    <t>Награда младе публике - Young Audience Award European film academy</t>
  </si>
  <si>
    <t xml:space="preserve">Пројекат који је Европска филмска академија (ЕФА) лансирала 2011. а који је први пут остварен 2012. у шест европских градова, у коме је учествоваво и ФЦС својеврстан је образовно васпитни полигон за привлачење најмлађих филму, уметности и забави. ФЦС са Филмским фестивалом Слободна зона организуjе оваj целодневни програм у новембру 2025. </t>
  </si>
  <si>
    <t>Трошкови реализације програма - Награда младе публике</t>
  </si>
  <si>
    <t xml:space="preserve">Подршка домаћим филмским фестивалима и "industry" сектору </t>
  </si>
  <si>
    <t xml:space="preserve">С обзиром на све већи број домаћих фестивала, а са циљем промоције домаћег филма и усавршавања филмских радника, Филмски центар Србије опредељује подршку домаћим филмским фестивалима за потребе организације, одржавање стручних радионица и предавања, доделу награда, доласка предавача и гостију фестивала. Имајући у виду да је у данашње време такозвани "industry" сектор неодвојиви део сваког важнијег филмског фестивала, идеја је да се  развој овог сектора подржи како у оперативном, тако и у финансијском смислу. ФЦС би се искључиво усмерио на подршку организацији копродукцијских маркета, креативних и едукативних радионица, предавања, професионалних састанака и умрежавања. Постојање квалитеног "industry" сектора, значи присуство већег броја филмских професионалаца из Европе и света и самим тим се пружа могућност домаћим филмским професионалцима за бољим и квалитетнијим умрежавањем и отварају се врата за нове копродукције, европску или светску дистрибуцију, учешће на међународним фестивалима што све наравно продразумева промоцију српског филма и филмске индустрије. </t>
  </si>
  <si>
    <t xml:space="preserve">Подршка организацији </t>
  </si>
  <si>
    <t>Подршка Националном фестивалу филма и телевизије (НАФФИТ)</t>
  </si>
  <si>
    <t>Награда за филмове</t>
  </si>
  <si>
    <t xml:space="preserve">Награда за серије </t>
  </si>
  <si>
    <t>Обележавање државних празника и манифестација (у сарадњи са установом културе Државни аудиовизуелни архив Републике Србије Југословенска кинотека)</t>
  </si>
  <si>
    <t>По угледу на обележен државни празник Сретење у Југословенској кинотеци, уприличен коктел и пројекцијама 2 филма, Филмски центар Србије намерава и друга два државна празника да обележи на примерен начин. У погледу манифестације Дани Србије у Српској, Филмски центар Србије ће у складу са својим могућностима и потребама манифестације обезбедити приказивање филмова и пртећег материјала према плану организатора.</t>
  </si>
  <si>
    <t>Сретење (15. фебруар 2026 - ФЦС је учествовао у реализацији трошкова организације 156.000,00 РСД).</t>
  </si>
  <si>
    <t>Видовдан (28. јун 2026.)</t>
  </si>
  <si>
    <t>Дан заставе, слободе и српског јединства (15. септембар 2026.)</t>
  </si>
  <si>
    <t>Манифестација Дани Србије у Српској (12. октобар 2026.)</t>
  </si>
  <si>
    <t>Сала српског филма</t>
  </si>
  <si>
    <t>Годишњи програм промоције филмова добитника на конкурсима Филмског центра Србије у биоскопској сали - Сали српског филма. Несметани приступ и коришћење простора и све технике сала за потребе програма Филмског центра Србије.</t>
  </si>
  <si>
    <t>Трошкови организације - закуп дворана и осталих просторија у МТС дворани за потребе Сале Филмског центра Србије</t>
  </si>
  <si>
    <t xml:space="preserve">ТОТАЛ </t>
  </si>
  <si>
    <t>Интеракција 2026.</t>
  </si>
  <si>
    <t>Пројекат Интеракција подразумева одржавање студентског филмског кампа, фестивал кратког документарног филма, радионице за документарни филм и програма Meet2talk. Овај програм  је намењен студентима филмских академија и подразумева продукцију кратких документрних филмова. Програм се реализује од 2006. године у циљу промовисања кратког документарног филма међу младима – студентима филмских академија, као и подстицања њиховог умрежавања и размене знања и искуства кроз рад у мултинационалним екипама.</t>
  </si>
  <si>
    <t xml:space="preserve">Трошкови организације </t>
  </si>
  <si>
    <t>TОТАЛ ДОМАЋА САРАДЊА</t>
  </si>
  <si>
    <t>MEDIA ДЕСК СРБИЈА</t>
  </si>
  <si>
    <t>Циљ MEDIA деска јесте да пружи подршку представницима аудиовизуелног, медијског и културног сектора који желе да обезбеде учешће у потпрограму MEDIA. Потпрограм MEDIA у оквиру програма Кретивна Европа подстиче развој европског аудиовизуелног и мултимедијалног сектора, дајући подршку: развоју, дистрибуцији и промоцији европских играних, анимираних и документарних филмова и телевизијских серија, развоју и промоцији нових медијских садржаја, стручном усавршавању филмских професионалаца, развоју нових технологија и платформи за дистрибуцију аудиовизуелног садржаја, филмским фестивалима и развоју публике. MEDIA деск пружа подршку и организацијама из културе и области информисања на позивима које расписује Креативна Европа у Кроссекторском потпрограму (иновативне лабараторије, медијска писменост, медијска партнерства и др.)
 Кроз консултације, јавне догађаје и едукативне и мрежне активности које организује, MEDIA деск информише о могућностима које пружа MEDIA потпрограм и пружа подршку и савете за конкурисање. Сви догађаји који се планирају у раду деска током 2026. године треба да допринесу развоју аудиовизуелног сектора у Србији са једне стране и промоцији потпрограма MEDIA са друге. Задатак MEDIA деска јесте да промовише потпрограм MEDIA као јединствену прилику за финансиранје развоја аудиовизуелног сектора у земљама чланицама кроз организацију сопствених иницијатива као што су семинари, радионице, инфо дани и тренинзи, промовише, подржава и чествује уи прекограничној сарадњи, али и да учествује у догађајима и активностима који су на међународном нивоу организовани од стране EACEA и DG CNECT .
 Циљеви MEDIA потпрограма су:
 - Јачање европског аудиовизуелног и мултимедијалног сектора наглашавајући европски идентитет, наслеђе и културну разноликост;
 - Већа присутност европских аудиовизуелних дела на међународном тржишту;
 - Јачање и подстицање иновативности и конкурентности европског аудиовизуелног сектора.
 Финансирање је доступно у неколико категорија које обухватају: подршку продуцентима за развој иновативних и конкурентних пројеката из области филма, ТВ програма и видео игара, подршку дистрибуцији европских аудиовизуелних дела, развој публике и професионално усавршавање и умрежавање.
 У 2026. години MEDIA деск Србије планира да, поред уобичајних активности које подразумевају континуирану пружање информација о MEDIA потпрограму и конкурсима који постоје у оквиру MEDIA потпрограма и асистирања у развоју апликација, организује и инфо дане, едукативне програме и семинаре који ће бити фокусирани на специфичне проблеме филмске индустрије и аудиовизуелног сектора у Србији и учествује на домаћим, регионалним и интернационалним филмским фестивалима.</t>
  </si>
  <si>
    <t>Хонорари</t>
  </si>
  <si>
    <t>Хонорар преводиоца за портал Медиа Деска</t>
  </si>
  <si>
    <t>10.000РСД x 7 месеци</t>
  </si>
  <si>
    <t>Хонорар асистента на пројекту Медиа Деска</t>
  </si>
  <si>
    <t>133.000РСД х 6 месеци</t>
  </si>
  <si>
    <t>Дизајн визуалних материјала за потребе промоције</t>
  </si>
  <si>
    <t>80000 РСД х 1 месец</t>
  </si>
  <si>
    <t>Хонорар администратора портала Медиа Деска</t>
  </si>
  <si>
    <t>44.500 РСД x 12 месецa</t>
  </si>
  <si>
    <t>Хонорар програмера унапређење нови модули - секција Медиа Деска</t>
  </si>
  <si>
    <t>23.000 РСД x 6 месецa</t>
  </si>
  <si>
    <t>Регионална и прекогранична сарадња са другим десковима</t>
  </si>
  <si>
    <t>Организација 2 догађаји у сарадњи са регионалним МЕДИА Деск-овима</t>
  </si>
  <si>
    <t>Организација промотивног догађаја</t>
  </si>
  <si>
    <t>60.000 RSD x 2 промотивна догађаја</t>
  </si>
  <si>
    <t>Едукативни догађаји</t>
  </si>
  <si>
    <t>Организација семинара и радионице са међународним туторима на теме које су у фокусу Креативне Европе: ѕелена агенда, вештачка интелигенција, маркетинг, развој публике, рода равноправност и друго.</t>
  </si>
  <si>
    <t>Путни трошкови предавача и учесника програма</t>
  </si>
  <si>
    <t>2 авио карте 45.000 RSD х превоз у земљи 2 х комбијем 10 особа</t>
  </si>
  <si>
    <t>Хонорари предавача</t>
  </si>
  <si>
    <t>40.000 RSD х 6 особе</t>
  </si>
  <si>
    <t>Пријем - мрежни догађаји Медиа деска</t>
  </si>
  <si>
    <t>Брошуре MEDIA деска</t>
  </si>
  <si>
    <t>Издавање брошуре MEDIA деска Србије: годишња бошура са кратким прегледом свих конкурса који постоје у оквиру MEDIA потпрограма и успешних пројеката из Србије који су подржани од стране MEDIA потпрограма.</t>
  </si>
  <si>
    <t>Превод</t>
  </si>
  <si>
    <t>75.000 RSD</t>
  </si>
  <si>
    <t>Лектура и коректура</t>
  </si>
  <si>
    <t>40.000 RSD</t>
  </si>
  <si>
    <t>Дизајн и прелом</t>
  </si>
  <si>
    <t>80.000 RSD</t>
  </si>
  <si>
    <t>Промоција и представљање MEDIA деска</t>
  </si>
  <si>
    <t>Промоција MEDIA деска обухвата неколико активности: израда промотивних материјала, рекламирање MEDIA потпрограма и MEDIA деска у каталозима домаћих филмских фестивала, рекламирање, организација 3 промотивна догађаја</t>
  </si>
  <si>
    <t>Промотивни материјал (торбе, свеске, оловке, цегери, gadgets)</t>
  </si>
  <si>
    <t>250.000 RSD</t>
  </si>
  <si>
    <t>Рекламирање у каталозима филмских фестивала, платформама</t>
  </si>
  <si>
    <t>60.000. RSD</t>
  </si>
  <si>
    <t>3 промотивна догађаја на домаћим фестивалима и програмима</t>
  </si>
  <si>
    <t>45.000 RSD x 3 промотивна догађаја</t>
  </si>
  <si>
    <t>Кампања повећања видљивости програма Креативна Европа (интервјуи, видео клип)</t>
  </si>
  <si>
    <t>ТОТАЛ  MEDIA ДЕСК СРБИЈА</t>
  </si>
  <si>
    <t>ГАЈШЕК И ГОРАН ГОЦИЋ: ЦРНИ ТАЛАС</t>
  </si>
  <si>
    <t>Тираж: 1000 страна</t>
  </si>
  <si>
    <t>Ауторски хонорар</t>
  </si>
  <si>
    <t>4.500ЕУР</t>
  </si>
  <si>
    <t>Прелом и дизајн</t>
  </si>
  <si>
    <t>1.800ЕУР</t>
  </si>
  <si>
    <t>Лекутра/коректура</t>
  </si>
  <si>
    <t>1.300ЕУР</t>
  </si>
  <si>
    <t>Израда индекса</t>
  </si>
  <si>
    <t>600ЕУР</t>
  </si>
  <si>
    <t>Штампа</t>
  </si>
  <si>
    <t>5.500ЕУР</t>
  </si>
  <si>
    <t>НИКОЛЕТА ДОЈЧИНОВИЋ: ИСТОРИЈА СРПСКЕ ФИЛМСКЕ МУЗИКЕ  ХХI ВЕКА: 2001-2025</t>
  </si>
  <si>
    <t>Тираж: 300</t>
  </si>
  <si>
    <t>2700ЕУР</t>
  </si>
  <si>
    <t>2000ЕУР</t>
  </si>
  <si>
    <t>Лектура/коректура</t>
  </si>
  <si>
    <t>900ЕУР</t>
  </si>
  <si>
    <t>Израда индеска</t>
  </si>
  <si>
    <t>3850ЕУР</t>
  </si>
  <si>
    <t>1600ЕУР</t>
  </si>
  <si>
    <t xml:space="preserve">Дизајн и трошкови прелома </t>
  </si>
  <si>
    <t>Лекутра-коректура</t>
  </si>
  <si>
    <t>500ЕУР</t>
  </si>
  <si>
    <t>250ЕУР</t>
  </si>
  <si>
    <t>1650ЕУР</t>
  </si>
  <si>
    <t>РОБЕРТ МЕКИ: ПРИЧА  - ТРЕЋЕ ИЗДАЊЕ</t>
  </si>
  <si>
    <t>Тираж:  500</t>
  </si>
  <si>
    <t>Ауторска права</t>
  </si>
  <si>
    <t>516ЕУР</t>
  </si>
  <si>
    <t>800ЕУР</t>
  </si>
  <si>
    <t>2860ЕУР</t>
  </si>
  <si>
    <t>КРИСТОФЕР ВОГЛЕР: ПИШЧЕВО ПУТОВАЊЕ - ТРЕЋЕ ИЗДАЊЕ</t>
  </si>
  <si>
    <t>Тираж: 500</t>
  </si>
  <si>
    <t>БРАНКО ВУЧИЋЕВИЋ: ЦЕЛОКУПНА ДЕЛА: 7. ЗАВРШНИ ТОМ</t>
  </si>
  <si>
    <t>2750ЕУР</t>
  </si>
  <si>
    <t>АНТОАН ДЕ БЕК: ЕРИК РОМЕР - БИОГРАФИЈА</t>
  </si>
  <si>
    <t xml:space="preserve">Тираж: 300 </t>
  </si>
  <si>
    <t>Хонорар преводиоца</t>
  </si>
  <si>
    <t>5670ЕУР</t>
  </si>
  <si>
    <t>1080ЕУР</t>
  </si>
  <si>
    <t>4400ЕУР</t>
  </si>
  <si>
    <t xml:space="preserve">Тираж: 500 </t>
  </si>
  <si>
    <t>СЛОБОДАН ШИЈАН: СОКАЦИМА Б ФИЛМА</t>
  </si>
  <si>
    <t>1667ЕУР</t>
  </si>
  <si>
    <t>1980ЕУР</t>
  </si>
  <si>
    <t>ФИЛМОГРАФ</t>
  </si>
  <si>
    <t>Тираж: (3х200)</t>
  </si>
  <si>
    <t>4800ЕУР</t>
  </si>
  <si>
    <t>Лектура-коректура</t>
  </si>
  <si>
    <t>1360ЕУР</t>
  </si>
  <si>
    <t>Скенирање материјала</t>
  </si>
  <si>
    <t>650ЕУР</t>
  </si>
  <si>
    <t>Остале опште услуге</t>
  </si>
  <si>
    <t>430ЕУР</t>
  </si>
  <si>
    <t>АЛЕКСАНДАР ЕРДЕЉАНОВИЋ: БОТОРИЋ</t>
  </si>
  <si>
    <t>2080ЕУР</t>
  </si>
  <si>
    <t>330ЕУР</t>
  </si>
  <si>
    <t>160ЕУР</t>
  </si>
  <si>
    <t>1330ЕУР</t>
  </si>
  <si>
    <t>САЛИ САЛИМИ: ТЕЛО И ФИЛМ</t>
  </si>
  <si>
    <t>1300ЕУР</t>
  </si>
  <si>
    <t>БЕОГРАДСКИ МЕЂУНАРОДНИ САЈАМ КЊИГА 2026.</t>
  </si>
  <si>
    <t>Закуп штанда</t>
  </si>
  <si>
    <t>3000ЕУР</t>
  </si>
  <si>
    <t>Хонорари за ангажоване продавце</t>
  </si>
  <si>
    <t>2500ЕУР</t>
  </si>
  <si>
    <t xml:space="preserve">Трошкови слања књига (транспорт књига до Сајма и натраг) </t>
  </si>
  <si>
    <t>1500ЕУР</t>
  </si>
  <si>
    <t>Технички додаци уз штанд и акредитације</t>
  </si>
  <si>
    <t>700ЕУР</t>
  </si>
  <si>
    <t>Огласи у новинама и на порталима</t>
  </si>
  <si>
    <t>1000ЕУР</t>
  </si>
  <si>
    <t>Фонд за помоћ другим издавачима</t>
  </si>
  <si>
    <t>Подршка (Филмски центар Србије ко-издавач)</t>
  </si>
  <si>
    <t>1.900.000РСД</t>
  </si>
  <si>
    <t>ТОТАЛ ИЗДАВАШТВО</t>
  </si>
  <si>
    <t xml:space="preserve">ТОТАЛ ПРОГРАМИ </t>
  </si>
  <si>
    <t>ЗАХТЕВ УСТАНОВЕ / средства из БУЏЕТА</t>
  </si>
  <si>
    <t>ОПИС</t>
  </si>
  <si>
    <t>РЕДОВНА ДЕЛАТНОСТ</t>
  </si>
  <si>
    <t>Зараде</t>
  </si>
  <si>
    <t>Плате, додаци и накнаде запослених</t>
  </si>
  <si>
    <t xml:space="preserve">Социјални доприноси </t>
  </si>
  <si>
    <t>Допринос за пензијско и инвалидско осигурање</t>
  </si>
  <si>
    <t>Допринос за здравствено осигурање</t>
  </si>
  <si>
    <t>Накнаде трошкова за запослене</t>
  </si>
  <si>
    <t xml:space="preserve">Награде запосленима </t>
  </si>
  <si>
    <t xml:space="preserve">Награде запосленима и ост.посеб.расходи </t>
  </si>
  <si>
    <t>Стални трошкови</t>
  </si>
  <si>
    <t>Трошкови платног промета и банкарских услуга</t>
  </si>
  <si>
    <t>Енергетске услуге</t>
  </si>
  <si>
    <t>Комуналне услуге</t>
  </si>
  <si>
    <t>Услуге комуникација</t>
  </si>
  <si>
    <t>Трошкови осигурања</t>
  </si>
  <si>
    <t>Закуп имовине и опреме</t>
  </si>
  <si>
    <t>Остали трошкови</t>
  </si>
  <si>
    <t>Трошкови  путовања</t>
  </si>
  <si>
    <t>Трошкови службених путовања у земљи</t>
  </si>
  <si>
    <t>Трошкови службених путовања  у иностранству</t>
  </si>
  <si>
    <t>Трошкови путовања у оквиру редовног рада</t>
  </si>
  <si>
    <t>Услуге по уговору</t>
  </si>
  <si>
    <t>Административне услуге</t>
  </si>
  <si>
    <t>Компјутерске услуге</t>
  </si>
  <si>
    <t>Услуге образовања и усавршавања запослених</t>
  </si>
  <si>
    <t>Услуге информисања</t>
  </si>
  <si>
    <t>Стручне услуге</t>
  </si>
  <si>
    <t>Специјализоване услуге</t>
  </si>
  <si>
    <t>Медицинске услуге</t>
  </si>
  <si>
    <t>Текуће поправке и одржавање</t>
  </si>
  <si>
    <t>Текуће поправке и одржавање зграда и објеката</t>
  </si>
  <si>
    <t>Текуће поправке и одржавање зграда опреме</t>
  </si>
  <si>
    <t>Материјал</t>
  </si>
  <si>
    <t>Административни материјал</t>
  </si>
  <si>
    <t>Материјали за образовање и усавршавање заопослених</t>
  </si>
  <si>
    <t>Материјали за одржавање хигијене и угоститељство</t>
  </si>
  <si>
    <t>Порези таске и казне</t>
  </si>
  <si>
    <t>Обавезне таксе</t>
  </si>
  <si>
    <t>Машине и опрема</t>
  </si>
  <si>
    <t>Опрема за образовање, науку, културу и спорт</t>
  </si>
  <si>
    <t>ТОТАЛ РЕДОВНА ДЕЛАТНОСТ И ИНВЕСТИЦИЈЕ</t>
  </si>
  <si>
    <t xml:space="preserve">МЕЂУНАРОДНА САРАДЊА И ПРОМОЦИЈА </t>
  </si>
  <si>
    <t>MEDIA</t>
  </si>
  <si>
    <t>в.д директора Филмског центра Србиjе</t>
  </si>
  <si>
    <t>Јаков Петровић</t>
  </si>
  <si>
    <t xml:space="preserve">ИЗДАВАШТВО </t>
  </si>
  <si>
    <t>ЕСТЕТИКА ФИЛМА - група аутора (коиздаваштво са издавачком кућом Clio)</t>
  </si>
  <si>
    <t xml:space="preserve">ТОМИСЛАВ ГАВРИЋ: ФИЛМСКА ЕНЦИКЛОПЕДИЈА </t>
  </si>
  <si>
    <t>Национални фестивал филма и телевизије (НАФФИТ) основан је одлуком Владе Републике Србије као фестивал од националног значаја, са циљем да вреднује актуелну српску филмску и телевизијску продукцију. Прво такмичарско издање фестивала одржано је од 3. до 7. септембра 2025. на Златибору и окупило је домаће и стране ауторе, уз пратеће едукативне и културне програме. Друго издање фестивала планирано је за 2026. годину</t>
  </si>
  <si>
    <t xml:space="preserve">Филмски центар Србије током 2026. године намерава да распише конкурсе у следећим категоријама: </t>
  </si>
  <si>
    <t>У Београду, 07.04.2026.</t>
  </si>
  <si>
    <t>ПЛАНА И ПРОГРАМА ЗА 2026. ГОДИНУ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</si>
</sst>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RSD&quot;_);[Red]\(#,##0\ &quot;RSD&quot;\)"/>
  </numFmts>
  <fonts count="9" x14ac:knownFonts="1">
    <font>
      <sz val="11"/>
      <color theme="1"/>
      <name val="Calibri"/>
      <family val="2"/>
      <charset val="238"/>
      <scheme val="minor"/>
    </font>
    <font>
      <sz val="11"/>
      <color rgb="FF9C0006"/>
      <name val="Calibri"/>
      <family val="2"/>
      <charset val="238"/>
      <scheme val="minor"/>
    </font>
    <font>
      <sz val="14"/>
      <color theme="1"/>
      <name val="Times New Roman"/>
      <family val="1"/>
    </font>
    <font>
      <b/>
      <sz val="14"/>
      <color theme="1"/>
      <name val="Times New Roman"/>
      <family val="1"/>
    </font>
    <font>
      <b/>
      <sz val="14"/>
      <color rgb="FFFF0000"/>
      <name val="Times New Roman"/>
      <family val="1"/>
    </font>
    <font>
      <sz val="10"/>
      <name val="Arial"/>
      <family val="2"/>
      <charset val="204"/>
    </font>
    <font>
      <sz val="14"/>
      <color rgb="FFFF0000"/>
      <name val="Times New Roman"/>
      <family val="1"/>
    </font>
    <font>
      <sz val="14"/>
      <name val="Times New Roman"/>
      <family val="1"/>
    </font>
    <font>
      <b/>
      <sz val="14"/>
      <name val="Times New Roman"/>
      <family val="1"/>
    </font>
  </fonts>
  <fills count="25">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rgb="FFD8D8D8"/>
        <bgColor rgb="FFD8D8D8"/>
      </patternFill>
    </fill>
    <fill>
      <patternFill patternType="solid">
        <fgColor theme="0"/>
        <bgColor indexed="64"/>
      </patternFill>
    </fill>
    <fill>
      <patternFill patternType="solid">
        <fgColor rgb="FFBFBFBF"/>
        <bgColor rgb="FFBFBFBF"/>
      </patternFill>
    </fill>
    <fill>
      <patternFill patternType="solid">
        <fgColor theme="0"/>
        <bgColor theme="0"/>
      </patternFill>
    </fill>
    <fill>
      <patternFill patternType="solid">
        <fgColor rgb="FFC0C0C0"/>
        <bgColor rgb="FFC0C0C0"/>
      </patternFill>
    </fill>
    <fill>
      <patternFill patternType="solid">
        <fgColor rgb="FF7F7F7F"/>
        <bgColor rgb="FF7F7F7F"/>
      </patternFill>
    </fill>
    <fill>
      <patternFill patternType="solid">
        <fgColor theme="0" tint="-0.14999847407452621"/>
        <bgColor rgb="FFC0C0C0"/>
      </patternFill>
    </fill>
    <fill>
      <patternFill patternType="solid">
        <fgColor theme="0" tint="-0.14999847407452621"/>
        <bgColor rgb="FFBFBFBF"/>
      </patternFill>
    </fill>
    <fill>
      <patternFill patternType="solid">
        <fgColor theme="0"/>
        <bgColor rgb="FFFFFFFF"/>
      </patternFill>
    </fill>
    <fill>
      <patternFill patternType="solid">
        <fgColor theme="0" tint="-0.499984740745262"/>
        <bgColor rgb="FF7F7F7F"/>
      </patternFill>
    </fill>
    <fill>
      <patternFill patternType="solid">
        <fgColor theme="0" tint="-0.499984740745262"/>
        <bgColor indexed="64"/>
      </patternFill>
    </fill>
    <fill>
      <patternFill patternType="solid">
        <fgColor theme="0" tint="-0.14999847407452621"/>
        <bgColor rgb="FF7F7F7F"/>
      </patternFill>
    </fill>
    <fill>
      <patternFill patternType="solid">
        <fgColor theme="0"/>
        <bgColor rgb="FFBFBFBF"/>
      </patternFill>
    </fill>
    <fill>
      <patternFill patternType="solid">
        <fgColor theme="2" tint="-0.14999847407452621"/>
        <bgColor indexed="64"/>
      </patternFill>
    </fill>
    <fill>
      <patternFill patternType="solid">
        <fgColor rgb="FFFFFFFF"/>
        <bgColor rgb="FFFFFFFF"/>
      </patternFill>
    </fill>
    <fill>
      <patternFill patternType="solid">
        <fgColor theme="0"/>
        <bgColor rgb="FFC0C0C0"/>
      </patternFill>
    </fill>
    <fill>
      <patternFill patternType="solid">
        <fgColor theme="0" tint="-0.499984740745262"/>
        <bgColor rgb="FFFFFFFF"/>
      </patternFill>
    </fill>
    <fill>
      <patternFill patternType="solid">
        <fgColor theme="0" tint="-0.14999847407452621"/>
        <bgColor theme="0"/>
      </patternFill>
    </fill>
    <fill>
      <patternFill patternType="solid">
        <fgColor theme="0"/>
        <bgColor rgb="FF7F7F7F"/>
      </patternFill>
    </fill>
    <fill>
      <patternFill patternType="solid">
        <fgColor theme="0" tint="-0.499984740745262"/>
        <bgColor theme="0"/>
      </patternFill>
    </fill>
    <fill>
      <patternFill patternType="solid">
        <fgColor theme="0" tint="-0.249977111117893"/>
        <bgColor indexed="64"/>
      </patternFill>
    </fill>
  </fills>
  <borders count="8">
    <border>
      <left/>
      <right/>
      <top/>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hair">
        <color auto="1"/>
      </bottom>
      <diagonal/>
    </border>
    <border>
      <left style="dotted">
        <color indexed="64"/>
      </left>
      <right style="dotted">
        <color indexed="64"/>
      </right>
      <top style="dotted">
        <color indexed="64"/>
      </top>
      <bottom style="dotted">
        <color indexed="64"/>
      </bottom>
      <diagonal/>
    </border>
    <border>
      <left/>
      <right/>
      <top/>
      <bottom style="hair">
        <color auto="1"/>
      </bottom>
      <diagonal/>
    </border>
    <border>
      <left/>
      <right/>
      <top/>
      <bottom style="hair">
        <color rgb="FF000000"/>
      </bottom>
      <diagonal/>
    </border>
    <border>
      <left/>
      <right/>
      <top style="hair">
        <color rgb="FF000000"/>
      </top>
      <bottom style="hair">
        <color rgb="FF000000"/>
      </bottom>
      <diagonal/>
    </border>
  </borders>
  <cellStyleXfs count="3">
    <xf numFmtId="0" fontId="0" fillId="0" borderId="0"/>
    <xf numFmtId="0" fontId="1" fillId="2" borderId="0" applyNumberFormat="0" applyBorder="0" applyAlignment="0" applyProtection="0"/>
    <xf numFmtId="0" fontId="5" fillId="0" borderId="0"/>
  </cellStyleXfs>
  <cellXfs count="244">
    <xf numFmtId="0" fontId="0" fillId="0" borderId="0" xfId="0"/>
    <xf numFmtId="4" fontId="2" fillId="4" borderId="1" xfId="0" applyNumberFormat="1" applyFont="1" applyFill="1" applyBorder="1" applyAlignment="1">
      <alignment vertical="center"/>
    </xf>
    <xf numFmtId="4" fontId="2" fillId="0" borderId="1" xfId="0" applyNumberFormat="1" applyFont="1" applyBorder="1" applyAlignment="1">
      <alignment vertical="center"/>
    </xf>
    <xf numFmtId="0" fontId="3" fillId="0" borderId="1" xfId="0" applyFont="1" applyBorder="1"/>
    <xf numFmtId="4" fontId="2" fillId="0" borderId="1" xfId="0" applyNumberFormat="1" applyFont="1" applyBorder="1" applyAlignment="1">
      <alignment horizontal="left"/>
    </xf>
    <xf numFmtId="0" fontId="2" fillId="0" borderId="1" xfId="0" applyFont="1" applyBorder="1"/>
    <xf numFmtId="4" fontId="3" fillId="0" borderId="1" xfId="0" applyNumberFormat="1" applyFont="1" applyBorder="1" applyAlignment="1">
      <alignment horizontal="right"/>
    </xf>
    <xf numFmtId="4" fontId="3" fillId="0" borderId="1" xfId="0" applyNumberFormat="1" applyFont="1" applyBorder="1" applyAlignment="1">
      <alignment horizontal="right" vertical="center"/>
    </xf>
    <xf numFmtId="0" fontId="2" fillId="0" borderId="1" xfId="0" applyFont="1" applyBorder="1" applyAlignment="1">
      <alignment vertical="center"/>
    </xf>
    <xf numFmtId="0" fontId="3" fillId="0" borderId="1" xfId="0" applyFont="1" applyBorder="1" applyAlignment="1">
      <alignment horizontal="left" vertical="center"/>
    </xf>
    <xf numFmtId="4" fontId="3" fillId="0" borderId="1" xfId="0" applyNumberFormat="1" applyFont="1" applyBorder="1"/>
    <xf numFmtId="10" fontId="2" fillId="0" borderId="1" xfId="0" applyNumberFormat="1" applyFont="1" applyBorder="1" applyAlignment="1">
      <alignment vertical="center"/>
    </xf>
    <xf numFmtId="4" fontId="3" fillId="5" borderId="1" xfId="0" applyNumberFormat="1" applyFont="1" applyFill="1" applyBorder="1"/>
    <xf numFmtId="10" fontId="2" fillId="5" borderId="1" xfId="0" applyNumberFormat="1" applyFont="1" applyFill="1" applyBorder="1" applyAlignment="1">
      <alignment vertical="center"/>
    </xf>
    <xf numFmtId="0" fontId="3" fillId="6" borderId="1" xfId="0" applyFont="1" applyFill="1" applyBorder="1" applyAlignment="1">
      <alignment horizontal="left" vertical="center"/>
    </xf>
    <xf numFmtId="4" fontId="3" fillId="6" borderId="1" xfId="0" applyNumberFormat="1" applyFont="1" applyFill="1" applyBorder="1"/>
    <xf numFmtId="4" fontId="2" fillId="6" borderId="1" xfId="0" applyNumberFormat="1" applyFont="1" applyFill="1" applyBorder="1" applyAlignment="1">
      <alignment vertical="center"/>
    </xf>
    <xf numFmtId="0" fontId="3" fillId="0" borderId="1" xfId="0" applyFont="1" applyBorder="1" applyAlignment="1">
      <alignment horizontal="right" vertical="center"/>
    </xf>
    <xf numFmtId="10" fontId="3" fillId="0" borderId="1" xfId="0" applyNumberFormat="1" applyFont="1" applyBorder="1" applyAlignment="1">
      <alignment vertical="center"/>
    </xf>
    <xf numFmtId="4" fontId="3" fillId="0" borderId="1" xfId="0" applyNumberFormat="1" applyFont="1" applyBorder="1" applyAlignment="1">
      <alignment vertical="center"/>
    </xf>
    <xf numFmtId="4" fontId="2" fillId="7" borderId="1" xfId="0" applyNumberFormat="1" applyFont="1" applyFill="1" applyBorder="1" applyAlignment="1">
      <alignment wrapText="1"/>
    </xf>
    <xf numFmtId="0" fontId="2" fillId="5" borderId="1" xfId="0" applyFont="1" applyFill="1" applyBorder="1" applyAlignment="1">
      <alignment vertical="center" wrapText="1"/>
    </xf>
    <xf numFmtId="4" fontId="2" fillId="5" borderId="1" xfId="1" applyNumberFormat="1" applyFont="1" applyFill="1" applyBorder="1" applyAlignment="1">
      <alignment horizontal="right" vertical="center" wrapText="1"/>
    </xf>
    <xf numFmtId="4" fontId="2" fillId="7" borderId="1" xfId="0" applyNumberFormat="1" applyFont="1" applyFill="1" applyBorder="1" applyAlignment="1">
      <alignment vertical="center"/>
    </xf>
    <xf numFmtId="4" fontId="2" fillId="5" borderId="1" xfId="0" applyNumberFormat="1" applyFont="1" applyFill="1" applyBorder="1" applyAlignment="1">
      <alignment horizontal="right" vertical="center" wrapText="1"/>
    </xf>
    <xf numFmtId="0" fontId="2" fillId="5" borderId="1" xfId="1" applyFont="1" applyFill="1" applyBorder="1" applyAlignment="1">
      <alignment vertical="center" wrapText="1"/>
    </xf>
    <xf numFmtId="0" fontId="2" fillId="5" borderId="1" xfId="0" applyFont="1" applyFill="1" applyBorder="1" applyAlignment="1">
      <alignment horizontal="left" vertical="center" wrapText="1"/>
    </xf>
    <xf numFmtId="4" fontId="3" fillId="7" borderId="1" xfId="0" applyNumberFormat="1" applyFont="1" applyFill="1" applyBorder="1" applyAlignment="1">
      <alignment vertical="center"/>
    </xf>
    <xf numFmtId="0" fontId="3" fillId="8" borderId="1" xfId="0" applyFont="1" applyFill="1" applyBorder="1" applyAlignment="1">
      <alignment horizontal="right" vertical="center" wrapText="1"/>
    </xf>
    <xf numFmtId="0" fontId="3" fillId="8" borderId="1" xfId="0" applyFont="1" applyFill="1" applyBorder="1" applyAlignment="1">
      <alignment vertical="center" wrapText="1"/>
    </xf>
    <xf numFmtId="4" fontId="2" fillId="8" borderId="1" xfId="0" applyNumberFormat="1" applyFont="1" applyFill="1" applyBorder="1" applyAlignment="1">
      <alignment vertical="center"/>
    </xf>
    <xf numFmtId="0" fontId="3" fillId="9" borderId="1" xfId="0" applyFont="1" applyFill="1" applyBorder="1" applyAlignment="1">
      <alignment horizontal="right" wrapText="1"/>
    </xf>
    <xf numFmtId="4" fontId="2" fillId="9" borderId="1" xfId="0" applyNumberFormat="1" applyFont="1" applyFill="1" applyBorder="1" applyAlignment="1">
      <alignment vertical="center"/>
    </xf>
    <xf numFmtId="0" fontId="3" fillId="0" borderId="1" xfId="0" applyFont="1" applyBorder="1" applyAlignment="1">
      <alignment wrapText="1"/>
    </xf>
    <xf numFmtId="0" fontId="2" fillId="0" borderId="1" xfId="0" applyFont="1" applyBorder="1" applyAlignment="1">
      <alignment wrapText="1"/>
    </xf>
    <xf numFmtId="4" fontId="2" fillId="0" borderId="1" xfId="0" applyNumberFormat="1" applyFont="1" applyBorder="1" applyAlignment="1">
      <alignment vertical="center" wrapText="1"/>
    </xf>
    <xf numFmtId="0" fontId="3" fillId="5" borderId="1" xfId="0" applyFont="1" applyFill="1" applyBorder="1" applyAlignment="1">
      <alignment wrapText="1"/>
    </xf>
    <xf numFmtId="0" fontId="2" fillId="5" borderId="1" xfId="0" applyFont="1" applyFill="1" applyBorder="1" applyAlignment="1">
      <alignment wrapText="1"/>
    </xf>
    <xf numFmtId="4" fontId="2" fillId="5" borderId="1" xfId="0" applyNumberFormat="1" applyFont="1" applyFill="1" applyBorder="1" applyAlignment="1">
      <alignment vertical="center" wrapText="1"/>
    </xf>
    <xf numFmtId="0" fontId="3" fillId="10" borderId="1" xfId="0" applyFont="1" applyFill="1" applyBorder="1" applyAlignment="1">
      <alignment horizontal="right" vertical="center" wrapText="1"/>
    </xf>
    <xf numFmtId="0" fontId="3" fillId="10" borderId="1" xfId="0" applyFont="1" applyFill="1" applyBorder="1" applyAlignment="1">
      <alignment vertical="center" wrapText="1"/>
    </xf>
    <xf numFmtId="4" fontId="2" fillId="10" borderId="1" xfId="0" applyNumberFormat="1" applyFont="1" applyFill="1" applyBorder="1" applyAlignment="1">
      <alignment vertical="center" wrapText="1"/>
    </xf>
    <xf numFmtId="0" fontId="3" fillId="5" borderId="1" xfId="0" applyFont="1" applyFill="1" applyBorder="1" applyAlignment="1">
      <alignment vertical="center" wrapText="1"/>
    </xf>
    <xf numFmtId="0" fontId="2" fillId="5" borderId="1" xfId="0" applyFont="1" applyFill="1" applyBorder="1"/>
    <xf numFmtId="0" fontId="2" fillId="11" borderId="1" xfId="0" applyFont="1" applyFill="1" applyBorder="1" applyAlignment="1">
      <alignment vertical="top" wrapText="1"/>
    </xf>
    <xf numFmtId="0" fontId="2" fillId="3" borderId="1" xfId="0" applyFont="1" applyFill="1" applyBorder="1"/>
    <xf numFmtId="0" fontId="2" fillId="7" borderId="1" xfId="0" applyFont="1" applyFill="1" applyBorder="1" applyAlignment="1">
      <alignment vertical="center" wrapText="1"/>
    </xf>
    <xf numFmtId="0" fontId="2" fillId="7" borderId="1" xfId="0" applyFont="1" applyFill="1" applyBorder="1" applyAlignment="1">
      <alignment wrapText="1"/>
    </xf>
    <xf numFmtId="4" fontId="2" fillId="7" borderId="1" xfId="0" applyNumberFormat="1" applyFont="1" applyFill="1" applyBorder="1" applyAlignment="1">
      <alignment horizontal="right" vertical="center" wrapText="1"/>
    </xf>
    <xf numFmtId="4" fontId="3" fillId="0" borderId="1" xfId="0" applyNumberFormat="1" applyFont="1" applyBorder="1" applyAlignment="1">
      <alignment vertical="center" wrapText="1"/>
    </xf>
    <xf numFmtId="0" fontId="3" fillId="7" borderId="1" xfId="0" applyFont="1" applyFill="1" applyBorder="1" applyAlignment="1">
      <alignment horizontal="right" vertical="center" wrapText="1"/>
    </xf>
    <xf numFmtId="4" fontId="2" fillId="7" borderId="1" xfId="0" applyNumberFormat="1" applyFont="1" applyFill="1" applyBorder="1" applyAlignment="1">
      <alignment vertical="center" wrapText="1"/>
    </xf>
    <xf numFmtId="0" fontId="2" fillId="11" borderId="1" xfId="0" applyFont="1" applyFill="1" applyBorder="1" applyAlignment="1">
      <alignment horizontal="left" vertical="top" wrapText="1"/>
    </xf>
    <xf numFmtId="4" fontId="3" fillId="10" borderId="1" xfId="0" applyNumberFormat="1" applyFont="1" applyFill="1" applyBorder="1" applyAlignment="1">
      <alignment vertical="center" wrapText="1"/>
    </xf>
    <xf numFmtId="1" fontId="2" fillId="7" borderId="1" xfId="0" applyNumberFormat="1" applyFont="1" applyFill="1" applyBorder="1" applyAlignment="1">
      <alignment vertical="center" wrapText="1"/>
    </xf>
    <xf numFmtId="4" fontId="2" fillId="12" borderId="1" xfId="0" applyNumberFormat="1" applyFont="1" applyFill="1" applyBorder="1" applyAlignment="1">
      <alignment vertical="center" wrapText="1"/>
    </xf>
    <xf numFmtId="1" fontId="2" fillId="5" borderId="1" xfId="0" applyNumberFormat="1" applyFont="1" applyFill="1" applyBorder="1" applyAlignment="1">
      <alignment vertical="center" wrapText="1"/>
    </xf>
    <xf numFmtId="0" fontId="2" fillId="10" borderId="1" xfId="0" applyFont="1" applyFill="1" applyBorder="1" applyAlignment="1">
      <alignment horizontal="left" vertical="top" wrapText="1"/>
    </xf>
    <xf numFmtId="4" fontId="3" fillId="7" borderId="1" xfId="0" applyNumberFormat="1" applyFont="1" applyFill="1" applyBorder="1" applyAlignment="1">
      <alignment horizontal="right" vertical="center" wrapText="1"/>
    </xf>
    <xf numFmtId="0" fontId="3" fillId="7" borderId="1" xfId="0" applyFont="1" applyFill="1" applyBorder="1" applyAlignment="1">
      <alignment horizontal="left" vertical="top" wrapText="1"/>
    </xf>
    <xf numFmtId="0" fontId="2" fillId="7" borderId="1" xfId="0" applyFont="1" applyFill="1" applyBorder="1" applyAlignment="1">
      <alignment horizontal="left" vertical="center" wrapText="1"/>
    </xf>
    <xf numFmtId="0" fontId="2" fillId="7" borderId="1" xfId="0" applyFont="1" applyFill="1" applyBorder="1" applyAlignment="1">
      <alignment horizontal="left" vertical="top" wrapText="1"/>
    </xf>
    <xf numFmtId="0" fontId="3" fillId="7" borderId="1" xfId="0" applyFont="1" applyFill="1" applyBorder="1" applyAlignment="1">
      <alignment vertical="center" wrapText="1"/>
    </xf>
    <xf numFmtId="164" fontId="2" fillId="7" borderId="1" xfId="0" applyNumberFormat="1" applyFont="1" applyFill="1" applyBorder="1" applyAlignment="1">
      <alignment horizontal="left" vertical="center" wrapText="1"/>
    </xf>
    <xf numFmtId="0" fontId="2" fillId="7" borderId="1" xfId="0" applyFont="1" applyFill="1" applyBorder="1"/>
    <xf numFmtId="0" fontId="2" fillId="5" borderId="1" xfId="0" applyFont="1" applyFill="1" applyBorder="1" applyAlignment="1">
      <alignment horizontal="left" vertical="top" wrapText="1"/>
    </xf>
    <xf numFmtId="4" fontId="2" fillId="5" borderId="1" xfId="0" applyNumberFormat="1" applyFont="1" applyFill="1" applyBorder="1" applyAlignment="1">
      <alignment vertical="center"/>
    </xf>
    <xf numFmtId="0" fontId="3" fillId="5" borderId="1" xfId="0" applyFont="1" applyFill="1" applyBorder="1" applyAlignment="1">
      <alignment horizontal="right"/>
    </xf>
    <xf numFmtId="3" fontId="2" fillId="5" borderId="1" xfId="0" applyNumberFormat="1" applyFont="1" applyFill="1" applyBorder="1" applyAlignment="1">
      <alignment wrapText="1"/>
    </xf>
    <xf numFmtId="4" fontId="3" fillId="5" borderId="1" xfId="0" applyNumberFormat="1" applyFont="1" applyFill="1" applyBorder="1" applyAlignment="1">
      <alignment horizontal="right" vertical="center" wrapText="1"/>
    </xf>
    <xf numFmtId="0" fontId="2" fillId="10" borderId="1" xfId="0" applyFont="1" applyFill="1" applyBorder="1" applyAlignment="1">
      <alignment vertical="top" wrapText="1"/>
    </xf>
    <xf numFmtId="0" fontId="3" fillId="7" borderId="1" xfId="0" applyFont="1" applyFill="1" applyBorder="1" applyAlignment="1">
      <alignment horizontal="left" vertical="center" wrapText="1"/>
    </xf>
    <xf numFmtId="164" fontId="2" fillId="7" borderId="1" xfId="0" applyNumberFormat="1" applyFont="1" applyFill="1" applyBorder="1" applyAlignment="1">
      <alignment horizontal="left" wrapText="1"/>
    </xf>
    <xf numFmtId="0" fontId="2" fillId="12" borderId="1" xfId="0" applyFont="1" applyFill="1" applyBorder="1" applyAlignment="1">
      <alignment vertical="center" wrapText="1"/>
    </xf>
    <xf numFmtId="4" fontId="2" fillId="12" borderId="1" xfId="0" applyNumberFormat="1" applyFont="1" applyFill="1" applyBorder="1" applyAlignment="1">
      <alignment horizontal="right" vertical="center" wrapText="1"/>
    </xf>
    <xf numFmtId="0" fontId="2" fillId="0" borderId="0" xfId="0" applyFont="1"/>
    <xf numFmtId="3" fontId="2" fillId="7" borderId="1" xfId="0" applyNumberFormat="1" applyFont="1" applyFill="1" applyBorder="1" applyAlignment="1">
      <alignment horizontal="left" vertical="center" wrapText="1"/>
    </xf>
    <xf numFmtId="0" fontId="2" fillId="5" borderId="1" xfId="0" applyFont="1" applyFill="1" applyBorder="1" applyAlignment="1">
      <alignment horizontal="left" wrapText="1"/>
    </xf>
    <xf numFmtId="3" fontId="2" fillId="7" borderId="1" xfId="0" applyNumberFormat="1" applyFont="1" applyFill="1" applyBorder="1" applyAlignment="1">
      <alignment horizontal="left" vertical="top" wrapText="1"/>
    </xf>
    <xf numFmtId="0" fontId="3" fillId="5" borderId="1" xfId="0" applyFont="1" applyFill="1" applyBorder="1" applyAlignment="1">
      <alignment horizontal="right" vertical="center" wrapText="1"/>
    </xf>
    <xf numFmtId="3" fontId="2" fillId="7" borderId="1" xfId="0" applyNumberFormat="1" applyFont="1" applyFill="1" applyBorder="1" applyAlignment="1">
      <alignment vertical="center" wrapText="1"/>
    </xf>
    <xf numFmtId="0" fontId="3" fillId="5" borderId="1" xfId="0" applyFont="1" applyFill="1" applyBorder="1" applyAlignment="1">
      <alignment horizontal="left" vertical="center" wrapText="1"/>
    </xf>
    <xf numFmtId="0" fontId="2" fillId="12" borderId="1" xfId="0" applyFont="1" applyFill="1" applyBorder="1" applyAlignment="1">
      <alignment wrapText="1"/>
    </xf>
    <xf numFmtId="0" fontId="3" fillId="5" borderId="1" xfId="0" applyFont="1" applyFill="1" applyBorder="1" applyAlignment="1">
      <alignment horizontal="left" vertical="top" wrapText="1"/>
    </xf>
    <xf numFmtId="3" fontId="2" fillId="5" borderId="1" xfId="0" applyNumberFormat="1" applyFont="1" applyFill="1" applyBorder="1" applyAlignment="1">
      <alignment horizontal="right" vertical="center" wrapText="1"/>
    </xf>
    <xf numFmtId="4" fontId="3" fillId="5" borderId="1" xfId="0" applyNumberFormat="1" applyFont="1" applyFill="1" applyBorder="1" applyAlignment="1">
      <alignment vertical="center" wrapText="1"/>
    </xf>
    <xf numFmtId="0" fontId="3" fillId="5" borderId="1" xfId="0" applyFont="1" applyFill="1" applyBorder="1" applyAlignment="1">
      <alignment horizontal="right" vertical="top" wrapText="1"/>
    </xf>
    <xf numFmtId="3" fontId="2" fillId="5" borderId="1" xfId="0" applyNumberFormat="1" applyFont="1" applyFill="1" applyBorder="1" applyAlignment="1">
      <alignment horizontal="left" vertical="top" wrapText="1"/>
    </xf>
    <xf numFmtId="0" fontId="2" fillId="3" borderId="3"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5" borderId="3" xfId="0" applyFont="1" applyFill="1" applyBorder="1" applyAlignment="1">
      <alignment horizontal="left" vertical="top" wrapText="1"/>
    </xf>
    <xf numFmtId="4" fontId="2" fillId="5" borderId="1" xfId="0" applyNumberFormat="1" applyFont="1" applyFill="1" applyBorder="1" applyAlignment="1">
      <alignment horizontal="right" vertical="top" wrapText="1"/>
    </xf>
    <xf numFmtId="0" fontId="2" fillId="5" borderId="1" xfId="0" applyFont="1" applyFill="1" applyBorder="1" applyAlignment="1">
      <alignment horizontal="center" vertical="top" wrapText="1"/>
    </xf>
    <xf numFmtId="0" fontId="2" fillId="0" borderId="1" xfId="0" applyFont="1" applyBorder="1" applyAlignment="1">
      <alignment horizontal="center" vertical="top" wrapText="1"/>
    </xf>
    <xf numFmtId="49" fontId="2" fillId="5"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49" fontId="2" fillId="12" borderId="1" xfId="0" applyNumberFormat="1" applyFont="1" applyFill="1" applyBorder="1" applyAlignment="1">
      <alignment vertical="center" wrapText="1"/>
    </xf>
    <xf numFmtId="0" fontId="3" fillId="12" borderId="1" xfId="0" applyFont="1" applyFill="1" applyBorder="1" applyAlignment="1">
      <alignment horizontal="left" vertical="top" wrapText="1"/>
    </xf>
    <xf numFmtId="0" fontId="3" fillId="12" borderId="1" xfId="0" applyFont="1" applyFill="1" applyBorder="1" applyAlignment="1">
      <alignment vertical="center" wrapText="1"/>
    </xf>
    <xf numFmtId="0" fontId="3" fillId="13" borderId="1" xfId="0" applyFont="1" applyFill="1" applyBorder="1" applyAlignment="1">
      <alignment horizontal="right" wrapText="1"/>
    </xf>
    <xf numFmtId="4" fontId="2" fillId="13" borderId="1" xfId="0" applyNumberFormat="1" applyFont="1" applyFill="1" applyBorder="1" applyAlignment="1">
      <alignment vertical="center" wrapText="1"/>
    </xf>
    <xf numFmtId="0" fontId="3" fillId="3" borderId="1" xfId="0" applyFont="1" applyFill="1" applyBorder="1" applyAlignment="1">
      <alignment wrapText="1"/>
    </xf>
    <xf numFmtId="0" fontId="2" fillId="3" borderId="1" xfId="0" applyFont="1" applyFill="1" applyBorder="1" applyAlignment="1">
      <alignment wrapText="1"/>
    </xf>
    <xf numFmtId="4" fontId="2" fillId="3" borderId="1" xfId="0" applyNumberFormat="1" applyFont="1" applyFill="1" applyBorder="1" applyAlignment="1">
      <alignment vertical="center" wrapText="1"/>
    </xf>
    <xf numFmtId="0" fontId="2" fillId="10" borderId="1" xfId="0" applyFont="1" applyFill="1" applyBorder="1" applyAlignment="1">
      <alignment horizontal="left" vertical="center" wrapText="1"/>
    </xf>
    <xf numFmtId="0" fontId="3" fillId="7" borderId="1" xfId="0" applyFont="1" applyFill="1" applyBorder="1" applyAlignment="1">
      <alignment horizontal="center" vertical="top" wrapText="1"/>
    </xf>
    <xf numFmtId="0" fontId="3" fillId="7" borderId="1" xfId="0" applyFont="1" applyFill="1" applyBorder="1" applyAlignment="1">
      <alignment horizontal="center" vertical="center" wrapText="1"/>
    </xf>
    <xf numFmtId="0" fontId="3" fillId="11" borderId="1" xfId="0" applyFont="1" applyFill="1" applyBorder="1" applyAlignment="1">
      <alignment horizontal="center" vertical="top" wrapText="1"/>
    </xf>
    <xf numFmtId="0" fontId="3" fillId="11" borderId="1" xfId="0" applyFont="1" applyFill="1" applyBorder="1" applyAlignment="1">
      <alignment horizontal="center" vertical="center" wrapText="1"/>
    </xf>
    <xf numFmtId="4" fontId="4" fillId="15" borderId="1" xfId="0" applyNumberFormat="1" applyFont="1" applyFill="1" applyBorder="1" applyAlignment="1">
      <alignment vertical="center" wrapText="1"/>
    </xf>
    <xf numFmtId="0" fontId="2" fillId="16" borderId="1" xfId="0" applyFont="1" applyFill="1" applyBorder="1" applyAlignment="1">
      <alignment horizontal="left" vertical="top" wrapText="1"/>
    </xf>
    <xf numFmtId="3" fontId="2" fillId="5" borderId="1" xfId="0" applyNumberFormat="1" applyFont="1" applyFill="1" applyBorder="1" applyAlignment="1">
      <alignment horizontal="left" wrapText="1"/>
    </xf>
    <xf numFmtId="4" fontId="3" fillId="5" borderId="1" xfId="0" applyNumberFormat="1" applyFont="1" applyFill="1" applyBorder="1" applyAlignment="1">
      <alignment horizontal="right" vertical="top" wrapText="1"/>
    </xf>
    <xf numFmtId="0" fontId="3" fillId="0" borderId="1" xfId="0" applyFont="1" applyBorder="1" applyAlignment="1">
      <alignment horizontal="center" vertical="center" wrapText="1"/>
    </xf>
    <xf numFmtId="4" fontId="2" fillId="7" borderId="1" xfId="0" applyNumberFormat="1" applyFont="1" applyFill="1" applyBorder="1" applyAlignment="1">
      <alignment horizontal="center" vertical="center" wrapText="1"/>
    </xf>
    <xf numFmtId="0" fontId="2" fillId="7" borderId="1" xfId="0" applyFont="1" applyFill="1" applyBorder="1" applyAlignment="1">
      <alignment vertical="center"/>
    </xf>
    <xf numFmtId="0" fontId="3" fillId="16" borderId="1" xfId="0" applyFont="1" applyFill="1" applyBorder="1" applyAlignment="1">
      <alignment horizontal="center" vertical="top"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top" wrapText="1"/>
    </xf>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top" wrapText="1"/>
    </xf>
    <xf numFmtId="4" fontId="3" fillId="0" borderId="1" xfId="0" applyNumberFormat="1" applyFont="1" applyBorder="1" applyAlignment="1">
      <alignment horizontal="right" vertical="top" wrapText="1"/>
    </xf>
    <xf numFmtId="0" fontId="3" fillId="17" borderId="1" xfId="0" applyFont="1" applyFill="1" applyBorder="1" applyAlignment="1">
      <alignment vertical="center" wrapText="1"/>
    </xf>
    <xf numFmtId="4" fontId="2" fillId="17" borderId="1" xfId="0" applyNumberFormat="1" applyFont="1" applyFill="1" applyBorder="1" applyAlignment="1">
      <alignment vertical="center" wrapText="1"/>
    </xf>
    <xf numFmtId="0" fontId="3" fillId="17" borderId="1" xfId="0" applyFont="1" applyFill="1" applyBorder="1" applyAlignment="1">
      <alignment horizontal="right" vertical="top" wrapText="1"/>
    </xf>
    <xf numFmtId="4" fontId="3" fillId="7" borderId="1" xfId="0" applyNumberFormat="1" applyFont="1" applyFill="1" applyBorder="1" applyAlignment="1">
      <alignment vertical="center" wrapText="1"/>
    </xf>
    <xf numFmtId="4" fontId="2" fillId="10" borderId="1" xfId="0" applyNumberFormat="1" applyFont="1" applyFill="1" applyBorder="1" applyAlignment="1">
      <alignment vertical="center"/>
    </xf>
    <xf numFmtId="3" fontId="3" fillId="0" borderId="1" xfId="0" applyNumberFormat="1" applyFont="1" applyBorder="1" applyAlignment="1">
      <alignment horizontal="right" vertical="center" wrapText="1"/>
    </xf>
    <xf numFmtId="3" fontId="3" fillId="9" borderId="1" xfId="0" applyNumberFormat="1" applyFont="1" applyFill="1" applyBorder="1" applyAlignment="1">
      <alignment horizontal="right" vertical="center" wrapText="1"/>
    </xf>
    <xf numFmtId="0" fontId="3" fillId="18" borderId="1" xfId="0" applyFont="1" applyFill="1" applyBorder="1" applyAlignment="1">
      <alignment horizontal="left"/>
    </xf>
    <xf numFmtId="0" fontId="3" fillId="18" borderId="1" xfId="0" applyFont="1" applyFill="1" applyBorder="1"/>
    <xf numFmtId="4" fontId="2" fillId="18" borderId="1" xfId="0" applyNumberFormat="1" applyFont="1" applyFill="1" applyBorder="1"/>
    <xf numFmtId="2" fontId="2" fillId="10" borderId="1" xfId="0" applyNumberFormat="1" applyFont="1" applyFill="1" applyBorder="1" applyAlignment="1">
      <alignment horizontal="left" wrapText="1"/>
    </xf>
    <xf numFmtId="2" fontId="2" fillId="3" borderId="1" xfId="0" applyNumberFormat="1" applyFont="1" applyFill="1" applyBorder="1" applyAlignment="1">
      <alignment wrapText="1"/>
    </xf>
    <xf numFmtId="0" fontId="3" fillId="5" borderId="1" xfId="0" applyFont="1" applyFill="1" applyBorder="1"/>
    <xf numFmtId="0" fontId="2" fillId="11" borderId="1" xfId="0" applyFont="1" applyFill="1" applyBorder="1" applyAlignment="1">
      <alignment horizontal="left" vertical="top"/>
    </xf>
    <xf numFmtId="4" fontId="2" fillId="5" borderId="1" xfId="0" applyNumberFormat="1" applyFont="1" applyFill="1" applyBorder="1" applyAlignment="1">
      <alignment horizontal="right"/>
    </xf>
    <xf numFmtId="4" fontId="3" fillId="19" borderId="1" xfId="0" applyNumberFormat="1" applyFont="1" applyFill="1" applyBorder="1" applyAlignment="1">
      <alignment vertical="center" wrapText="1"/>
    </xf>
    <xf numFmtId="0" fontId="3" fillId="12" borderId="1" xfId="0" applyFont="1" applyFill="1" applyBorder="1" applyAlignment="1">
      <alignment horizontal="right"/>
    </xf>
    <xf numFmtId="0" fontId="2" fillId="12" borderId="1" xfId="0" applyFont="1" applyFill="1" applyBorder="1"/>
    <xf numFmtId="0" fontId="3" fillId="10" borderId="1" xfId="0" applyFont="1" applyFill="1" applyBorder="1" applyAlignment="1">
      <alignment horizontal="right"/>
    </xf>
    <xf numFmtId="0" fontId="3" fillId="10" borderId="1" xfId="0" applyFont="1" applyFill="1" applyBorder="1"/>
    <xf numFmtId="4" fontId="2" fillId="10" borderId="1" xfId="0" applyNumberFormat="1" applyFont="1" applyFill="1" applyBorder="1"/>
    <xf numFmtId="4" fontId="2" fillId="5" borderId="1" xfId="0" applyNumberFormat="1" applyFont="1" applyFill="1" applyBorder="1"/>
    <xf numFmtId="4" fontId="3" fillId="18" borderId="1" xfId="0" applyNumberFormat="1" applyFont="1" applyFill="1" applyBorder="1" applyAlignment="1">
      <alignment wrapText="1"/>
    </xf>
    <xf numFmtId="2" fontId="2" fillId="5" borderId="1" xfId="0" applyNumberFormat="1" applyFont="1" applyFill="1" applyBorder="1" applyAlignment="1">
      <alignment wrapText="1"/>
    </xf>
    <xf numFmtId="4" fontId="2" fillId="12" borderId="1" xfId="0" applyNumberFormat="1" applyFont="1" applyFill="1" applyBorder="1"/>
    <xf numFmtId="4" fontId="2" fillId="12" borderId="1" xfId="0" applyNumberFormat="1" applyFont="1" applyFill="1" applyBorder="1" applyAlignment="1">
      <alignment wrapText="1"/>
    </xf>
    <xf numFmtId="4" fontId="2" fillId="12" borderId="1" xfId="0" applyNumberFormat="1" applyFont="1" applyFill="1" applyBorder="1" applyAlignment="1">
      <alignment horizontal="right"/>
    </xf>
    <xf numFmtId="0" fontId="2" fillId="0" borderId="0" xfId="0" applyFont="1" applyAlignment="1">
      <alignment wrapText="1"/>
    </xf>
    <xf numFmtId="4" fontId="3" fillId="19" borderId="1" xfId="0" applyNumberFormat="1" applyFont="1" applyFill="1" applyBorder="1"/>
    <xf numFmtId="3" fontId="3" fillId="8" borderId="1" xfId="0" applyNumberFormat="1" applyFont="1" applyFill="1" applyBorder="1" applyAlignment="1">
      <alignment horizontal="right"/>
    </xf>
    <xf numFmtId="3" fontId="3" fillId="8" borderId="1" xfId="0" applyNumberFormat="1" applyFont="1" applyFill="1" applyBorder="1"/>
    <xf numFmtId="4" fontId="2" fillId="8" borderId="1" xfId="0" applyNumberFormat="1" applyFont="1" applyFill="1" applyBorder="1"/>
    <xf numFmtId="3" fontId="3" fillId="14" borderId="1" xfId="0" applyNumberFormat="1" applyFont="1" applyFill="1" applyBorder="1" applyAlignment="1">
      <alignment horizontal="right" vertical="center" wrapText="1"/>
    </xf>
    <xf numFmtId="4" fontId="2" fillId="6" borderId="1" xfId="0" applyNumberFormat="1" applyFont="1" applyFill="1" applyBorder="1" applyAlignment="1">
      <alignment vertical="center" wrapText="1"/>
    </xf>
    <xf numFmtId="4" fontId="2" fillId="3" borderId="1" xfId="0" applyNumberFormat="1" applyFont="1" applyFill="1" applyBorder="1" applyAlignment="1">
      <alignment horizontal="right" vertical="center" wrapText="1"/>
    </xf>
    <xf numFmtId="0" fontId="2" fillId="5" borderId="0" xfId="0" applyFont="1" applyFill="1"/>
    <xf numFmtId="3" fontId="3" fillId="7" borderId="1" xfId="0" applyNumberFormat="1" applyFont="1" applyFill="1" applyBorder="1" applyAlignment="1">
      <alignment horizontal="right" vertical="center" wrapText="1"/>
    </xf>
    <xf numFmtId="0" fontId="3" fillId="21" borderId="1" xfId="0" applyFont="1" applyFill="1" applyBorder="1" applyAlignment="1">
      <alignment horizontal="right" vertical="center" wrapText="1"/>
    </xf>
    <xf numFmtId="0" fontId="3" fillId="21" borderId="1" xfId="0" applyFont="1" applyFill="1" applyBorder="1" applyAlignment="1">
      <alignment vertical="center" wrapText="1"/>
    </xf>
    <xf numFmtId="4" fontId="2" fillId="21" borderId="1" xfId="0" applyNumberFormat="1" applyFont="1" applyFill="1" applyBorder="1" applyAlignment="1">
      <alignment vertical="center"/>
    </xf>
    <xf numFmtId="0" fontId="3" fillId="7" borderId="1" xfId="0" applyFont="1" applyFill="1" applyBorder="1"/>
    <xf numFmtId="0" fontId="2" fillId="21" borderId="1" xfId="0" applyFont="1" applyFill="1" applyBorder="1"/>
    <xf numFmtId="0" fontId="2" fillId="21" borderId="1" xfId="0" applyFont="1" applyFill="1" applyBorder="1" applyAlignment="1">
      <alignment wrapText="1"/>
    </xf>
    <xf numFmtId="4" fontId="2" fillId="21" borderId="1" xfId="0" applyNumberFormat="1" applyFont="1" applyFill="1" applyBorder="1" applyAlignment="1">
      <alignment horizontal="right" vertical="center" wrapText="1"/>
    </xf>
    <xf numFmtId="4" fontId="3" fillId="22" borderId="1" xfId="0" applyNumberFormat="1" applyFont="1" applyFill="1" applyBorder="1" applyAlignment="1">
      <alignment horizontal="right" vertical="center" wrapText="1"/>
    </xf>
    <xf numFmtId="3" fontId="3" fillId="21" borderId="1" xfId="0" applyNumberFormat="1" applyFont="1" applyFill="1" applyBorder="1" applyAlignment="1">
      <alignment horizontal="right" vertical="center" wrapText="1"/>
    </xf>
    <xf numFmtId="4" fontId="3" fillId="21" borderId="1" xfId="0" applyNumberFormat="1" applyFont="1" applyFill="1" applyBorder="1" applyAlignment="1">
      <alignment horizontal="right" vertical="center" wrapText="1"/>
    </xf>
    <xf numFmtId="4" fontId="3" fillId="21" borderId="1" xfId="0" applyNumberFormat="1" applyFont="1" applyFill="1" applyBorder="1" applyAlignment="1">
      <alignment vertical="center" wrapText="1"/>
    </xf>
    <xf numFmtId="3" fontId="3" fillId="7" borderId="1" xfId="0" applyNumberFormat="1" applyFont="1" applyFill="1" applyBorder="1" applyAlignment="1">
      <alignment horizontal="left" vertical="center" wrapText="1"/>
    </xf>
    <xf numFmtId="3" fontId="2" fillId="21" borderId="1" xfId="0" applyNumberFormat="1" applyFont="1" applyFill="1" applyBorder="1" applyAlignment="1">
      <alignment horizontal="left" vertical="center" wrapText="1"/>
    </xf>
    <xf numFmtId="3" fontId="3" fillId="5" borderId="1" xfId="0" applyNumberFormat="1" applyFont="1" applyFill="1" applyBorder="1" applyAlignment="1">
      <alignment horizontal="right" vertical="center" wrapText="1"/>
    </xf>
    <xf numFmtId="3" fontId="3" fillId="3" borderId="1" xfId="0" applyNumberFormat="1" applyFont="1" applyFill="1" applyBorder="1" applyAlignment="1">
      <alignment horizontal="right" vertical="center" wrapText="1"/>
    </xf>
    <xf numFmtId="3" fontId="3" fillId="6" borderId="1" xfId="0" applyNumberFormat="1" applyFont="1" applyFill="1" applyBorder="1" applyAlignment="1">
      <alignment horizontal="center" vertical="center" wrapText="1"/>
    </xf>
    <xf numFmtId="0" fontId="2" fillId="6" borderId="1" xfId="0" applyFont="1" applyFill="1" applyBorder="1" applyAlignment="1">
      <alignment horizontal="center"/>
    </xf>
    <xf numFmtId="3" fontId="3" fillId="6" borderId="1" xfId="0" applyNumberFormat="1" applyFont="1" applyFill="1" applyBorder="1" applyAlignment="1">
      <alignment horizontal="left" vertical="center"/>
    </xf>
    <xf numFmtId="49" fontId="3" fillId="6" borderId="1" xfId="0" applyNumberFormat="1" applyFont="1" applyFill="1" applyBorder="1" applyAlignment="1">
      <alignment horizontal="center" vertical="center" wrapText="1"/>
    </xf>
    <xf numFmtId="0" fontId="2" fillId="6" borderId="2" xfId="0" applyFont="1" applyFill="1" applyBorder="1" applyAlignment="1">
      <alignment vertical="center"/>
    </xf>
    <xf numFmtId="3" fontId="3" fillId="0" borderId="1" xfId="0" applyNumberFormat="1" applyFont="1" applyBorder="1" applyAlignment="1">
      <alignment horizontal="center" vertical="center"/>
    </xf>
    <xf numFmtId="4" fontId="3" fillId="0" borderId="4" xfId="0" applyNumberFormat="1" applyFont="1" applyBorder="1" applyAlignment="1">
      <alignment horizontal="center" vertical="center" wrapText="1"/>
    </xf>
    <xf numFmtId="3" fontId="3" fillId="0" borderId="1" xfId="0" applyNumberFormat="1" applyFont="1" applyBorder="1" applyAlignment="1">
      <alignment vertical="center" wrapText="1"/>
    </xf>
    <xf numFmtId="4" fontId="3" fillId="0" borderId="4" xfId="0" applyNumberFormat="1"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4" fontId="2" fillId="0" borderId="4" xfId="0" applyNumberFormat="1" applyFont="1" applyBorder="1" applyAlignment="1">
      <alignment vertical="center"/>
    </xf>
    <xf numFmtId="4" fontId="3" fillId="22" borderId="1" xfId="0" applyNumberFormat="1" applyFont="1" applyFill="1" applyBorder="1" applyAlignment="1">
      <alignment vertical="center" wrapText="1"/>
    </xf>
    <xf numFmtId="4" fontId="3" fillId="5" borderId="1" xfId="0" applyNumberFormat="1" applyFont="1" applyFill="1" applyBorder="1" applyAlignment="1">
      <alignment vertical="center"/>
    </xf>
    <xf numFmtId="49" fontId="3" fillId="16" borderId="1" xfId="0" applyNumberFormat="1" applyFont="1" applyFill="1" applyBorder="1" applyAlignment="1">
      <alignment horizontal="center" vertical="center" wrapText="1"/>
    </xf>
    <xf numFmtId="3" fontId="3" fillId="5" borderId="1" xfId="0" applyNumberFormat="1" applyFont="1" applyFill="1" applyBorder="1" applyAlignment="1">
      <alignment vertical="center" wrapText="1"/>
    </xf>
    <xf numFmtId="4" fontId="3" fillId="5" borderId="4" xfId="0" applyNumberFormat="1" applyFont="1" applyFill="1" applyBorder="1" applyAlignment="1">
      <alignment vertical="center"/>
    </xf>
    <xf numFmtId="0" fontId="2" fillId="5" borderId="1" xfId="0" applyFont="1" applyFill="1" applyBorder="1" applyAlignment="1">
      <alignment vertical="center"/>
    </xf>
    <xf numFmtId="0" fontId="2" fillId="6" borderId="1" xfId="0" applyFont="1" applyFill="1" applyBorder="1" applyAlignment="1">
      <alignment vertical="center" wrapText="1"/>
    </xf>
    <xf numFmtId="4" fontId="2" fillId="6" borderId="5" xfId="0" applyNumberFormat="1" applyFont="1" applyFill="1" applyBorder="1" applyAlignment="1">
      <alignment vertical="center"/>
    </xf>
    <xf numFmtId="0" fontId="3" fillId="0" borderId="1" xfId="0" applyFont="1" applyBorder="1" applyAlignment="1">
      <alignment vertical="top" wrapText="1"/>
    </xf>
    <xf numFmtId="0" fontId="2" fillId="0" borderId="1" xfId="0" applyFont="1" applyBorder="1" applyAlignment="1">
      <alignment horizontal="center" wrapText="1"/>
    </xf>
    <xf numFmtId="0" fontId="2" fillId="0" borderId="6" xfId="0" applyFont="1" applyBorder="1"/>
    <xf numFmtId="4" fontId="2" fillId="0" borderId="6" xfId="0" applyNumberFormat="1" applyFont="1" applyBorder="1" applyAlignment="1">
      <alignment wrapText="1"/>
    </xf>
    <xf numFmtId="4" fontId="3" fillId="0" borderId="6" xfId="0" applyNumberFormat="1" applyFont="1" applyBorder="1" applyAlignment="1">
      <alignment vertical="center"/>
    </xf>
    <xf numFmtId="0" fontId="2" fillId="0" borderId="7" xfId="0" applyFont="1" applyBorder="1"/>
    <xf numFmtId="4" fontId="2" fillId="0" borderId="7" xfId="0" applyNumberFormat="1" applyFont="1" applyBorder="1" applyAlignment="1">
      <alignment wrapText="1"/>
    </xf>
    <xf numFmtId="4" fontId="3" fillId="0" borderId="7" xfId="0" applyNumberFormat="1" applyFont="1" applyBorder="1" applyAlignment="1">
      <alignment vertical="center"/>
    </xf>
    <xf numFmtId="1" fontId="3" fillId="0" borderId="7" xfId="0" applyNumberFormat="1" applyFont="1" applyBorder="1" applyAlignment="1">
      <alignment vertical="center"/>
    </xf>
    <xf numFmtId="0" fontId="2" fillId="0" borderId="7" xfId="0" applyFont="1" applyBorder="1" applyAlignment="1">
      <alignment wrapText="1"/>
    </xf>
    <xf numFmtId="4" fontId="2" fillId="0" borderId="6" xfId="0" applyNumberFormat="1" applyFont="1" applyBorder="1" applyAlignment="1">
      <alignment vertical="center"/>
    </xf>
    <xf numFmtId="4" fontId="2" fillId="0" borderId="7" xfId="0" applyNumberFormat="1" applyFont="1" applyBorder="1" applyAlignment="1">
      <alignment vertical="center"/>
    </xf>
    <xf numFmtId="4" fontId="2" fillId="3" borderId="1" xfId="0" applyNumberFormat="1" applyFont="1" applyFill="1" applyBorder="1"/>
    <xf numFmtId="4" fontId="2" fillId="24" borderId="1" xfId="0" applyNumberFormat="1" applyFont="1" applyFill="1" applyBorder="1"/>
    <xf numFmtId="0" fontId="6" fillId="0" borderId="0" xfId="0" applyFont="1"/>
    <xf numFmtId="0" fontId="3" fillId="0" borderId="0" xfId="0" applyFont="1"/>
    <xf numFmtId="4" fontId="3" fillId="9" borderId="1" xfId="0" applyNumberFormat="1" applyFont="1" applyFill="1" applyBorder="1" applyAlignment="1">
      <alignment vertical="center"/>
    </xf>
    <xf numFmtId="0" fontId="2" fillId="7" borderId="0" xfId="0" applyFont="1" applyFill="1"/>
    <xf numFmtId="0" fontId="6" fillId="7" borderId="0" xfId="0" applyFont="1" applyFill="1"/>
    <xf numFmtId="0" fontId="4" fillId="0" borderId="0" xfId="0" applyFont="1"/>
    <xf numFmtId="0" fontId="2" fillId="0" borderId="0" xfId="0" applyFont="1" applyAlignment="1">
      <alignment vertical="center"/>
    </xf>
    <xf numFmtId="4" fontId="3" fillId="14" borderId="0" xfId="0" applyNumberFormat="1" applyFont="1" applyFill="1"/>
    <xf numFmtId="0" fontId="2" fillId="16" borderId="0" xfId="0" applyFont="1" applyFill="1"/>
    <xf numFmtId="0" fontId="3" fillId="0" borderId="1" xfId="0" applyFont="1" applyBorder="1" applyAlignment="1">
      <alignment horizontal="right" vertical="center" wrapText="1"/>
    </xf>
    <xf numFmtId="0" fontId="2" fillId="17" borderId="1" xfId="0" applyFont="1" applyFill="1" applyBorder="1" applyAlignment="1">
      <alignment horizontal="left" vertical="center" wrapText="1"/>
    </xf>
    <xf numFmtId="0" fontId="2" fillId="7" borderId="0" xfId="0" applyFont="1" applyFill="1" applyAlignment="1">
      <alignment vertical="center"/>
    </xf>
    <xf numFmtId="4" fontId="3" fillId="13" borderId="1" xfId="0" applyNumberFormat="1" applyFont="1" applyFill="1" applyBorder="1" applyAlignment="1">
      <alignment horizontal="right" vertical="center" wrapText="1"/>
    </xf>
    <xf numFmtId="4" fontId="3" fillId="14" borderId="1" xfId="0" applyNumberFormat="1" applyFont="1" applyFill="1" applyBorder="1" applyAlignment="1">
      <alignment vertical="center" wrapText="1"/>
    </xf>
    <xf numFmtId="4" fontId="3" fillId="20" borderId="1" xfId="0" applyNumberFormat="1" applyFont="1" applyFill="1" applyBorder="1"/>
    <xf numFmtId="4" fontId="2" fillId="0" borderId="0" xfId="0" applyNumberFormat="1" applyFont="1"/>
    <xf numFmtId="0" fontId="7" fillId="5" borderId="0" xfId="0" applyFont="1" applyFill="1"/>
    <xf numFmtId="4" fontId="3" fillId="13" borderId="1" xfId="0" applyNumberFormat="1" applyFont="1" applyFill="1" applyBorder="1" applyAlignment="1">
      <alignment vertical="center"/>
    </xf>
    <xf numFmtId="4" fontId="3" fillId="23" borderId="1" xfId="0" applyNumberFormat="1" applyFont="1" applyFill="1" applyBorder="1" applyAlignment="1">
      <alignment vertical="center"/>
    </xf>
    <xf numFmtId="4" fontId="7" fillId="0" borderId="4" xfId="2" applyNumberFormat="1" applyFont="1" applyBorder="1" applyAlignment="1" applyProtection="1">
      <alignment vertical="center"/>
      <protection locked="0"/>
    </xf>
    <xf numFmtId="4" fontId="8" fillId="0" borderId="4" xfId="2" applyNumberFormat="1" applyFont="1" applyBorder="1" applyAlignment="1" applyProtection="1">
      <alignment vertical="center"/>
      <protection locked="0"/>
    </xf>
    <xf numFmtId="0" fontId="3" fillId="5" borderId="1" xfId="0" applyFont="1" applyFill="1" applyBorder="1" applyAlignment="1">
      <alignment vertical="center" wrapText="1"/>
    </xf>
    <xf numFmtId="0" fontId="2" fillId="5" borderId="1" xfId="0" applyFont="1" applyFill="1" applyBorder="1"/>
    <xf numFmtId="0" fontId="3" fillId="4" borderId="1" xfId="0" applyFont="1" applyFill="1" applyBorder="1" applyAlignment="1">
      <alignment horizontal="center"/>
    </xf>
    <xf numFmtId="0" fontId="3" fillId="0" borderId="1" xfId="0" applyFont="1" applyBorder="1" applyAlignment="1">
      <alignment horizontal="center"/>
    </xf>
    <xf numFmtId="0" fontId="2" fillId="8" borderId="1" xfId="0" applyFont="1" applyFill="1" applyBorder="1" applyAlignment="1">
      <alignment horizontal="left" vertical="center" wrapText="1"/>
    </xf>
    <xf numFmtId="0" fontId="2" fillId="0" borderId="1" xfId="0" applyFont="1" applyBorder="1"/>
    <xf numFmtId="0" fontId="3" fillId="6" borderId="1" xfId="0" applyFont="1" applyFill="1" applyBorder="1" applyAlignment="1">
      <alignment vertical="center"/>
    </xf>
    <xf numFmtId="0" fontId="2" fillId="7" borderId="1" xfId="0" applyFont="1" applyFill="1" applyBorder="1" applyAlignment="1">
      <alignment horizontal="left" vertical="top" wrapText="1"/>
    </xf>
    <xf numFmtId="0" fontId="2" fillId="3" borderId="1" xfId="0" applyFont="1" applyFill="1" applyBorder="1"/>
    <xf numFmtId="0" fontId="3" fillId="5" borderId="1" xfId="0" applyFont="1" applyFill="1" applyBorder="1"/>
    <xf numFmtId="0" fontId="3" fillId="7" borderId="1" xfId="0" applyFont="1" applyFill="1" applyBorder="1" applyAlignment="1">
      <alignment vertical="center"/>
    </xf>
    <xf numFmtId="0" fontId="2" fillId="10" borderId="3" xfId="0" applyFont="1" applyFill="1" applyBorder="1" applyAlignment="1">
      <alignment horizontal="left" vertical="top" wrapText="1"/>
    </xf>
    <xf numFmtId="0" fontId="2" fillId="10" borderId="1" xfId="0" applyFont="1" applyFill="1" applyBorder="1" applyAlignment="1">
      <alignment horizontal="left" vertical="top" wrapText="1"/>
    </xf>
  </cellXfs>
  <cellStyles count="3">
    <cellStyle name="Bad" xfId="1" builtinId="27"/>
    <cellStyle name="Normal" xfId="0" builtinId="0"/>
    <cellStyle name="Normal_1" xfId="2" xr:uid="{7AC2EC63-7781-4ED7-93EF-94814FBFC2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E106-BA41-44C4-B0A4-C40A2E1B99E1}">
  <sheetPr>
    <pageSetUpPr fitToPage="1"/>
  </sheetPr>
  <dimension ref="A1:M977"/>
  <sheetViews>
    <sheetView tabSelected="1" workbookViewId="0">
      <selection activeCell="F8" sqref="F8"/>
    </sheetView>
  </sheetViews>
  <sheetFormatPr baseColWidth="10" defaultColWidth="12.6640625" defaultRowHeight="18" x14ac:dyDescent="0.2"/>
  <cols>
    <col min="1" max="1" width="103.33203125" style="75" customWidth="1"/>
    <col min="2" max="2" width="47" style="75" customWidth="1"/>
    <col min="3" max="3" width="21.1640625" style="75" customWidth="1"/>
    <col min="4" max="4" width="39.5" style="75" customWidth="1"/>
    <col min="5" max="10" width="9.83203125" style="75" customWidth="1"/>
    <col min="11" max="12" width="12.6640625" style="75"/>
    <col min="13" max="13" width="15.1640625" style="75" bestFit="1" customWidth="1"/>
    <col min="14" max="16384" width="12.6640625" style="75"/>
  </cols>
  <sheetData>
    <row r="1" spans="1:4" x14ac:dyDescent="0.2">
      <c r="A1" s="233" t="s">
        <v>0</v>
      </c>
      <c r="B1" s="233"/>
      <c r="C1" s="233"/>
      <c r="D1" s="1"/>
    </row>
    <row r="2" spans="1:4" x14ac:dyDescent="0.2">
      <c r="A2" s="234" t="s">
        <v>385</v>
      </c>
      <c r="B2" s="234"/>
      <c r="C2" s="234"/>
      <c r="D2" s="2"/>
    </row>
    <row r="3" spans="1:4" x14ac:dyDescent="0.2">
      <c r="A3" s="3" t="s">
        <v>1</v>
      </c>
      <c r="B3" s="4"/>
      <c r="C3" s="2"/>
      <c r="D3" s="2"/>
    </row>
    <row r="4" spans="1:4" x14ac:dyDescent="0.2">
      <c r="A4" s="5"/>
      <c r="B4" s="6" t="s">
        <v>2</v>
      </c>
      <c r="C4" s="7" t="s">
        <v>3</v>
      </c>
      <c r="D4" s="8"/>
    </row>
    <row r="5" spans="1:4" x14ac:dyDescent="0.2">
      <c r="A5" s="9" t="s">
        <v>4</v>
      </c>
      <c r="B5" s="10">
        <f>+D22</f>
        <v>732343000</v>
      </c>
      <c r="C5" s="11">
        <f ca="1">+B5/B13</f>
        <v>0.81931308385075796</v>
      </c>
      <c r="D5" s="2"/>
    </row>
    <row r="6" spans="1:4" x14ac:dyDescent="0.2">
      <c r="A6" s="9" t="s">
        <v>5</v>
      </c>
      <c r="B6" s="12">
        <f>+D179</f>
        <v>39674000</v>
      </c>
      <c r="C6" s="13">
        <f ca="1">+B6/B13</f>
        <v>4.4385523298092519E-2</v>
      </c>
      <c r="D6" s="2"/>
    </row>
    <row r="7" spans="1:4" x14ac:dyDescent="0.2">
      <c r="A7" s="9" t="s">
        <v>6</v>
      </c>
      <c r="B7" s="12">
        <f>+D252</f>
        <v>38390000</v>
      </c>
      <c r="C7" s="13">
        <f ca="1">+B7/B13</f>
        <v>4.2949040666778543E-2</v>
      </c>
      <c r="D7" s="2"/>
    </row>
    <row r="8" spans="1:4" x14ac:dyDescent="0.2">
      <c r="A8" s="9" t="s">
        <v>7</v>
      </c>
      <c r="B8" s="12">
        <f>+D413</f>
        <v>14499000</v>
      </c>
      <c r="C8" s="13">
        <f ca="1">+B8/B13</f>
        <v>1.6220842423225374E-2</v>
      </c>
      <c r="D8" s="2"/>
    </row>
    <row r="9" spans="1:4" x14ac:dyDescent="0.2">
      <c r="A9" s="9" t="s">
        <v>8</v>
      </c>
      <c r="B9" s="12">
        <f>+D291</f>
        <v>3130000</v>
      </c>
      <c r="C9" s="13">
        <f ca="1">+B9/B13</f>
        <v>3.501706102813671E-3</v>
      </c>
      <c r="D9" s="2"/>
    </row>
    <row r="10" spans="1:4" x14ac:dyDescent="0.2">
      <c r="A10" s="9" t="s">
        <v>9</v>
      </c>
      <c r="B10" s="10">
        <f>+C462</f>
        <v>65314000</v>
      </c>
      <c r="C10" s="11">
        <f ca="1">+B10/B13</f>
        <v>7.3070425686636464E-2</v>
      </c>
      <c r="D10" s="2"/>
    </row>
    <row r="11" spans="1:4" x14ac:dyDescent="0.2">
      <c r="A11" s="9" t="s">
        <v>10</v>
      </c>
      <c r="B11" s="10">
        <f ca="1">+D462</f>
        <v>500000</v>
      </c>
      <c r="C11" s="11">
        <f ca="1">+B11/B13</f>
        <v>5.5937797169547463E-4</v>
      </c>
      <c r="D11" s="2"/>
    </row>
    <row r="12" spans="1:4" x14ac:dyDescent="0.2">
      <c r="A12" s="14"/>
      <c r="B12" s="15"/>
      <c r="C12" s="16"/>
      <c r="D12" s="16"/>
    </row>
    <row r="13" spans="1:4" x14ac:dyDescent="0.2">
      <c r="A13" s="17" t="s">
        <v>11</v>
      </c>
      <c r="B13" s="10">
        <f ca="1">SUM(B5:B11)</f>
        <v>893850000</v>
      </c>
      <c r="C13" s="18">
        <f ca="1">SUM(C5:C11)</f>
        <v>1</v>
      </c>
      <c r="D13" s="19"/>
    </row>
    <row r="14" spans="1:4" x14ac:dyDescent="0.2">
      <c r="A14" s="3" t="s">
        <v>12</v>
      </c>
      <c r="B14" s="20"/>
      <c r="C14" s="2"/>
      <c r="D14" s="2"/>
    </row>
    <row r="15" spans="1:4" x14ac:dyDescent="0.2">
      <c r="A15" s="235" t="s">
        <v>383</v>
      </c>
      <c r="B15" s="236"/>
      <c r="C15" s="236"/>
      <c r="D15" s="236"/>
    </row>
    <row r="16" spans="1:4" ht="19" x14ac:dyDescent="0.2">
      <c r="A16" s="21" t="s">
        <v>13</v>
      </c>
      <c r="B16" s="21"/>
      <c r="C16" s="22">
        <v>208000000</v>
      </c>
      <c r="D16" s="23"/>
    </row>
    <row r="17" spans="1:10" ht="19" x14ac:dyDescent="0.2">
      <c r="A17" s="21" t="s">
        <v>14</v>
      </c>
      <c r="B17" s="21"/>
      <c r="C17" s="24">
        <v>120410000</v>
      </c>
      <c r="D17" s="23"/>
    </row>
    <row r="18" spans="1:10" ht="19" x14ac:dyDescent="0.2">
      <c r="A18" s="21" t="s">
        <v>15</v>
      </c>
      <c r="B18" s="21"/>
      <c r="C18" s="24">
        <v>80000000</v>
      </c>
      <c r="D18" s="23"/>
      <c r="E18" s="210"/>
      <c r="F18" s="210"/>
      <c r="G18" s="210"/>
      <c r="H18" s="210"/>
      <c r="I18" s="210"/>
      <c r="J18" s="210"/>
    </row>
    <row r="19" spans="1:10" ht="19" x14ac:dyDescent="0.2">
      <c r="A19" s="25" t="s">
        <v>16</v>
      </c>
      <c r="B19" s="21"/>
      <c r="C19" s="22">
        <v>3343000</v>
      </c>
      <c r="D19" s="23"/>
      <c r="E19" s="210"/>
      <c r="F19" s="210"/>
      <c r="G19" s="210"/>
      <c r="H19" s="210"/>
      <c r="I19" s="210"/>
      <c r="J19" s="210"/>
    </row>
    <row r="20" spans="1:10" ht="19" x14ac:dyDescent="0.2">
      <c r="A20" s="26" t="s">
        <v>17</v>
      </c>
      <c r="B20" s="21"/>
      <c r="C20" s="24">
        <v>320590000</v>
      </c>
      <c r="D20" s="27"/>
      <c r="E20" s="211"/>
      <c r="F20" s="211"/>
      <c r="G20" s="211"/>
      <c r="H20" s="211"/>
      <c r="I20" s="211"/>
      <c r="J20" s="211"/>
    </row>
    <row r="21" spans="1:10" x14ac:dyDescent="0.2">
      <c r="A21" s="28"/>
      <c r="B21" s="29"/>
      <c r="C21" s="30"/>
    </row>
    <row r="22" spans="1:10" ht="19" x14ac:dyDescent="0.2">
      <c r="A22" s="5"/>
      <c r="B22" s="31" t="s">
        <v>18</v>
      </c>
      <c r="C22" s="32"/>
      <c r="D22" s="212">
        <f>+C16+C17+C18+C19+C20</f>
        <v>732343000</v>
      </c>
    </row>
    <row r="23" spans="1:10" ht="19" x14ac:dyDescent="0.2">
      <c r="A23" s="33" t="s">
        <v>5</v>
      </c>
      <c r="B23" s="34"/>
      <c r="C23" s="35"/>
    </row>
    <row r="24" spans="1:10" x14ac:dyDescent="0.2">
      <c r="A24" s="36"/>
      <c r="B24" s="37"/>
      <c r="C24" s="38"/>
    </row>
    <row r="25" spans="1:10" x14ac:dyDescent="0.2">
      <c r="A25" s="39"/>
      <c r="B25" s="40"/>
      <c r="C25" s="41"/>
    </row>
    <row r="26" spans="1:10" x14ac:dyDescent="0.2">
      <c r="A26" s="231" t="s">
        <v>19</v>
      </c>
      <c r="B26" s="232"/>
      <c r="C26" s="38"/>
    </row>
    <row r="27" spans="1:10" ht="409.6" x14ac:dyDescent="0.2">
      <c r="A27" s="44" t="s">
        <v>20</v>
      </c>
      <c r="B27" s="45"/>
      <c r="C27" s="45"/>
    </row>
    <row r="29" spans="1:10" ht="19" x14ac:dyDescent="0.2">
      <c r="A29" s="46" t="s">
        <v>21</v>
      </c>
      <c r="B29" s="47"/>
      <c r="C29" s="48">
        <v>400000</v>
      </c>
    </row>
    <row r="30" spans="1:10" ht="19" x14ac:dyDescent="0.2">
      <c r="A30" s="46" t="s">
        <v>23</v>
      </c>
      <c r="B30" s="47"/>
      <c r="C30" s="48">
        <v>5900000</v>
      </c>
    </row>
    <row r="31" spans="1:10" ht="19" x14ac:dyDescent="0.2">
      <c r="A31" s="46" t="s">
        <v>24</v>
      </c>
      <c r="B31" s="47"/>
      <c r="C31" s="48">
        <v>1000000</v>
      </c>
      <c r="D31" s="210"/>
      <c r="E31" s="210"/>
      <c r="F31" s="210"/>
      <c r="G31" s="210"/>
    </row>
    <row r="32" spans="1:10" ht="19" x14ac:dyDescent="0.2">
      <c r="A32" s="46" t="s">
        <v>25</v>
      </c>
      <c r="B32" s="47"/>
      <c r="C32" s="48">
        <v>4000000</v>
      </c>
    </row>
    <row r="33" spans="1:10" ht="19" x14ac:dyDescent="0.2">
      <c r="A33" s="21" t="s">
        <v>26</v>
      </c>
      <c r="B33" s="21"/>
      <c r="C33" s="24">
        <v>200000</v>
      </c>
    </row>
    <row r="34" spans="1:10" x14ac:dyDescent="0.2">
      <c r="D34" s="49"/>
    </row>
    <row r="35" spans="1:10" ht="19" x14ac:dyDescent="0.2">
      <c r="A35" s="50" t="s">
        <v>27</v>
      </c>
      <c r="B35" s="47"/>
      <c r="C35" s="51"/>
      <c r="D35" s="49">
        <f>+C29+C30+C31+C32+C33</f>
        <v>11500000</v>
      </c>
    </row>
    <row r="36" spans="1:10" x14ac:dyDescent="0.2">
      <c r="A36" s="39"/>
      <c r="B36" s="40"/>
      <c r="C36" s="41"/>
      <c r="D36" s="35"/>
    </row>
    <row r="37" spans="1:10" ht="19" x14ac:dyDescent="0.2">
      <c r="A37" s="42" t="s">
        <v>28</v>
      </c>
      <c r="B37" s="37"/>
      <c r="C37" s="38"/>
      <c r="D37" s="38"/>
    </row>
    <row r="38" spans="1:10" ht="190" x14ac:dyDescent="0.2">
      <c r="A38" s="52" t="s">
        <v>29</v>
      </c>
      <c r="B38" s="45"/>
      <c r="C38" s="45"/>
      <c r="D38" s="53"/>
    </row>
    <row r="39" spans="1:10" ht="19" x14ac:dyDescent="0.2">
      <c r="A39" s="46" t="s">
        <v>30</v>
      </c>
      <c r="B39" s="46" t="s">
        <v>31</v>
      </c>
      <c r="C39" s="48">
        <f>SUM(5000*120)</f>
        <v>600000</v>
      </c>
      <c r="D39" s="38"/>
    </row>
    <row r="40" spans="1:10" ht="18.75" customHeight="1" x14ac:dyDescent="0.2">
      <c r="A40" s="46" t="s">
        <v>22</v>
      </c>
      <c r="B40" s="46" t="s">
        <v>32</v>
      </c>
      <c r="C40" s="48">
        <f>150*1*3*120</f>
        <v>54000</v>
      </c>
      <c r="D40" s="5"/>
    </row>
    <row r="41" spans="1:10" s="159" customFormat="1" ht="19" x14ac:dyDescent="0.2">
      <c r="A41" s="46" t="s">
        <v>33</v>
      </c>
      <c r="B41" s="46" t="s">
        <v>34</v>
      </c>
      <c r="C41" s="48">
        <v>180000</v>
      </c>
      <c r="D41" s="54"/>
      <c r="E41" s="213"/>
      <c r="F41" s="213"/>
      <c r="G41" s="213"/>
      <c r="H41" s="213"/>
      <c r="I41" s="213"/>
      <c r="J41" s="213"/>
    </row>
    <row r="42" spans="1:10" ht="19" x14ac:dyDescent="0.2">
      <c r="A42" s="46" t="s">
        <v>35</v>
      </c>
      <c r="B42" s="46" t="s">
        <v>36</v>
      </c>
      <c r="C42" s="51">
        <v>32000</v>
      </c>
      <c r="D42" s="54"/>
      <c r="E42" s="213"/>
      <c r="F42" s="213"/>
      <c r="G42" s="213"/>
      <c r="H42" s="213"/>
      <c r="I42" s="213"/>
      <c r="J42" s="213"/>
    </row>
    <row r="43" spans="1:10" ht="19" x14ac:dyDescent="0.2">
      <c r="A43" s="46" t="s">
        <v>37</v>
      </c>
      <c r="B43" s="46" t="s">
        <v>38</v>
      </c>
      <c r="C43" s="55">
        <v>120000</v>
      </c>
      <c r="D43" s="54"/>
      <c r="E43" s="213"/>
      <c r="F43" s="213"/>
      <c r="G43" s="213"/>
      <c r="H43" s="213"/>
      <c r="I43" s="213"/>
      <c r="J43" s="213"/>
    </row>
    <row r="44" spans="1:10" ht="19" x14ac:dyDescent="0.2">
      <c r="A44" s="37" t="s">
        <v>39</v>
      </c>
      <c r="B44" s="37" t="s">
        <v>40</v>
      </c>
      <c r="C44" s="24">
        <v>15000</v>
      </c>
      <c r="D44" s="51"/>
      <c r="E44" s="213"/>
      <c r="F44" s="213"/>
      <c r="G44" s="213"/>
      <c r="H44" s="213"/>
      <c r="I44" s="213"/>
      <c r="J44" s="213"/>
    </row>
    <row r="45" spans="1:10" ht="19" x14ac:dyDescent="0.2">
      <c r="A45" s="50" t="s">
        <v>27</v>
      </c>
      <c r="B45" s="47"/>
      <c r="C45" s="51"/>
      <c r="D45" s="51">
        <f>+C39+C40+C41+C42+C43+C44</f>
        <v>1001000</v>
      </c>
      <c r="E45" s="213"/>
      <c r="F45" s="213"/>
      <c r="G45" s="213"/>
      <c r="H45" s="213"/>
      <c r="I45" s="213"/>
      <c r="J45" s="213"/>
    </row>
    <row r="46" spans="1:10" x14ac:dyDescent="0.2">
      <c r="A46" s="39"/>
      <c r="B46" s="40"/>
      <c r="C46" s="41"/>
      <c r="D46" s="51"/>
      <c r="E46" s="213"/>
      <c r="F46" s="213"/>
      <c r="G46" s="213"/>
      <c r="H46" s="213"/>
      <c r="I46" s="213"/>
      <c r="J46" s="213"/>
    </row>
    <row r="47" spans="1:10" ht="19" x14ac:dyDescent="0.2">
      <c r="A47" s="42" t="s">
        <v>41</v>
      </c>
      <c r="B47" s="37"/>
      <c r="C47" s="38"/>
      <c r="D47" s="56"/>
    </row>
    <row r="48" spans="1:10" ht="114" x14ac:dyDescent="0.2">
      <c r="A48" s="57" t="s">
        <v>42</v>
      </c>
      <c r="B48" s="45"/>
      <c r="C48" s="45"/>
      <c r="D48" s="58"/>
    </row>
    <row r="49" spans="1:10" ht="19" x14ac:dyDescent="0.2">
      <c r="A49" s="59" t="s">
        <v>43</v>
      </c>
      <c r="B49" s="58">
        <f>SUM(C50)</f>
        <v>456000</v>
      </c>
      <c r="C49" s="60"/>
      <c r="D49" s="53"/>
    </row>
    <row r="50" spans="1:10" ht="19" x14ac:dyDescent="0.2">
      <c r="A50" s="61" t="s">
        <v>44</v>
      </c>
      <c r="B50" s="61" t="s">
        <v>45</v>
      </c>
      <c r="C50" s="23">
        <f>3000*120+60000+36000</f>
        <v>456000</v>
      </c>
      <c r="D50" s="38"/>
    </row>
    <row r="51" spans="1:10" ht="18.75" customHeight="1" x14ac:dyDescent="0.2">
      <c r="A51" s="62" t="s">
        <v>46</v>
      </c>
      <c r="B51" s="58">
        <f>SUM(C52:C57)</f>
        <v>1839000</v>
      </c>
      <c r="C51" s="23"/>
      <c r="D51" s="45"/>
      <c r="E51" s="213"/>
      <c r="F51" s="213"/>
      <c r="G51" s="213"/>
      <c r="H51" s="213"/>
      <c r="I51" s="213"/>
      <c r="J51" s="213"/>
    </row>
    <row r="52" spans="1:10" ht="19" x14ac:dyDescent="0.2">
      <c r="A52" s="61" t="s">
        <v>47</v>
      </c>
      <c r="B52" s="61" t="s">
        <v>48</v>
      </c>
      <c r="C52" s="23">
        <f>10000*120</f>
        <v>1200000</v>
      </c>
      <c r="D52" s="51"/>
    </row>
    <row r="53" spans="1:10" ht="19" x14ac:dyDescent="0.2">
      <c r="A53" s="46" t="s">
        <v>49</v>
      </c>
      <c r="B53" s="63" t="s">
        <v>50</v>
      </c>
      <c r="C53" s="48">
        <f>50000*3</f>
        <v>150000</v>
      </c>
      <c r="D53" s="54"/>
    </row>
    <row r="54" spans="1:10" ht="19" x14ac:dyDescent="0.2">
      <c r="A54" s="46" t="s">
        <v>51</v>
      </c>
      <c r="B54" s="46" t="s">
        <v>52</v>
      </c>
      <c r="C54" s="48">
        <f>SUM(3*5*180*120)</f>
        <v>324000</v>
      </c>
      <c r="D54" s="51"/>
      <c r="E54" s="213"/>
      <c r="F54" s="213"/>
      <c r="G54" s="213"/>
      <c r="H54" s="213"/>
      <c r="I54" s="213"/>
      <c r="J54" s="213"/>
    </row>
    <row r="55" spans="1:10" x14ac:dyDescent="0.2">
      <c r="A55" s="64" t="s">
        <v>53</v>
      </c>
      <c r="B55" s="64" t="s">
        <v>54</v>
      </c>
      <c r="C55" s="23">
        <f>700*120</f>
        <v>84000</v>
      </c>
      <c r="D55" s="54"/>
      <c r="E55" s="213"/>
      <c r="F55" s="213"/>
      <c r="G55" s="213"/>
      <c r="H55" s="213"/>
      <c r="I55" s="213"/>
      <c r="J55" s="213"/>
    </row>
    <row r="56" spans="1:10" x14ac:dyDescent="0.2">
      <c r="A56" s="64" t="s">
        <v>55</v>
      </c>
      <c r="B56" s="64" t="s">
        <v>56</v>
      </c>
      <c r="C56" s="23">
        <f>400*120</f>
        <v>48000</v>
      </c>
      <c r="D56" s="51"/>
      <c r="E56" s="213"/>
      <c r="F56" s="213"/>
      <c r="G56" s="213"/>
      <c r="H56" s="213"/>
      <c r="I56" s="213"/>
      <c r="J56" s="213"/>
    </row>
    <row r="57" spans="1:10" ht="19" x14ac:dyDescent="0.2">
      <c r="A57" s="65" t="s">
        <v>39</v>
      </c>
      <c r="B57" s="65" t="s">
        <v>57</v>
      </c>
      <c r="C57" s="66">
        <v>33000</v>
      </c>
      <c r="D57" s="56"/>
    </row>
    <row r="58" spans="1:10" x14ac:dyDescent="0.2">
      <c r="A58" s="67" t="s">
        <v>27</v>
      </c>
      <c r="B58" s="68"/>
      <c r="C58" s="38"/>
      <c r="D58" s="69">
        <f>B49+B51</f>
        <v>2295000</v>
      </c>
      <c r="E58" s="213"/>
      <c r="F58" s="213"/>
      <c r="G58" s="213"/>
      <c r="H58" s="213"/>
      <c r="I58" s="213"/>
      <c r="J58" s="213"/>
    </row>
    <row r="59" spans="1:10" x14ac:dyDescent="0.2">
      <c r="A59" s="39"/>
      <c r="B59" s="40"/>
      <c r="C59" s="41"/>
      <c r="D59" s="53"/>
      <c r="E59" s="213"/>
      <c r="F59" s="213"/>
      <c r="G59" s="213"/>
      <c r="H59" s="213"/>
      <c r="I59" s="213"/>
      <c r="J59" s="213"/>
    </row>
    <row r="60" spans="1:10" ht="19" x14ac:dyDescent="0.2">
      <c r="A60" s="42" t="s">
        <v>58</v>
      </c>
      <c r="B60" s="37"/>
      <c r="C60" s="38"/>
      <c r="D60" s="38"/>
      <c r="E60" s="213"/>
      <c r="F60" s="213"/>
      <c r="G60" s="213"/>
      <c r="H60" s="213"/>
      <c r="I60" s="213"/>
      <c r="J60" s="213"/>
    </row>
    <row r="61" spans="1:10" ht="18.75" customHeight="1" x14ac:dyDescent="0.2">
      <c r="A61" s="70" t="s">
        <v>59</v>
      </c>
      <c r="B61" s="45"/>
      <c r="C61" s="45"/>
      <c r="D61" s="45"/>
    </row>
    <row r="62" spans="1:10" ht="19" x14ac:dyDescent="0.2">
      <c r="A62" s="46" t="s">
        <v>60</v>
      </c>
      <c r="B62" s="46" t="s">
        <v>61</v>
      </c>
      <c r="C62" s="48">
        <f>19000*120</f>
        <v>2280000</v>
      </c>
      <c r="D62" s="60"/>
      <c r="E62" s="213"/>
      <c r="F62" s="213"/>
      <c r="G62" s="213"/>
      <c r="H62" s="213"/>
      <c r="I62" s="213"/>
      <c r="J62" s="213"/>
    </row>
    <row r="63" spans="1:10" ht="19" x14ac:dyDescent="0.2">
      <c r="A63" s="46" t="s">
        <v>62</v>
      </c>
      <c r="B63" s="46" t="s">
        <v>63</v>
      </c>
      <c r="C63" s="48">
        <f>500*120</f>
        <v>60000</v>
      </c>
      <c r="D63" s="71"/>
      <c r="E63" s="213"/>
      <c r="F63" s="213"/>
      <c r="G63" s="213"/>
      <c r="H63" s="213"/>
      <c r="I63" s="213"/>
      <c r="J63" s="213"/>
    </row>
    <row r="64" spans="1:10" ht="19" x14ac:dyDescent="0.2">
      <c r="A64" s="47" t="s">
        <v>64</v>
      </c>
      <c r="B64" s="72" t="s">
        <v>65</v>
      </c>
      <c r="C64" s="51">
        <v>60000</v>
      </c>
      <c r="D64" s="60"/>
      <c r="E64" s="213"/>
      <c r="F64" s="213"/>
      <c r="G64" s="213"/>
      <c r="H64" s="213"/>
      <c r="I64" s="213"/>
      <c r="J64" s="213"/>
    </row>
    <row r="65" spans="1:10" ht="19" x14ac:dyDescent="0.2">
      <c r="A65" s="61" t="s">
        <v>66</v>
      </c>
      <c r="B65" s="63" t="s">
        <v>67</v>
      </c>
      <c r="C65" s="48">
        <v>300000</v>
      </c>
      <c r="D65" s="60"/>
      <c r="E65" s="213"/>
      <c r="F65" s="213"/>
      <c r="G65" s="213"/>
      <c r="H65" s="213"/>
      <c r="I65" s="213"/>
      <c r="J65" s="213"/>
    </row>
    <row r="66" spans="1:10" ht="19" x14ac:dyDescent="0.2">
      <c r="A66" s="46" t="s">
        <v>39</v>
      </c>
      <c r="B66" s="46" t="s">
        <v>68</v>
      </c>
      <c r="C66" s="48">
        <v>51000</v>
      </c>
      <c r="D66" s="54"/>
      <c r="E66" s="213"/>
      <c r="F66" s="213"/>
      <c r="G66" s="213"/>
      <c r="H66" s="213"/>
      <c r="I66" s="213"/>
      <c r="J66" s="213"/>
    </row>
    <row r="67" spans="1:10" ht="19" x14ac:dyDescent="0.2">
      <c r="A67" s="46" t="s">
        <v>69</v>
      </c>
      <c r="B67" s="46" t="s">
        <v>70</v>
      </c>
      <c r="C67" s="48">
        <f>8000*120</f>
        <v>960000</v>
      </c>
      <c r="D67" s="54"/>
      <c r="E67" s="213"/>
      <c r="F67" s="213"/>
      <c r="G67" s="213"/>
      <c r="H67" s="213"/>
      <c r="I67" s="213"/>
      <c r="J67" s="213"/>
    </row>
    <row r="68" spans="1:10" ht="19" x14ac:dyDescent="0.2">
      <c r="A68" s="46" t="s">
        <v>71</v>
      </c>
      <c r="B68" s="46" t="s">
        <v>72</v>
      </c>
      <c r="C68" s="48">
        <f>60000*4</f>
        <v>240000</v>
      </c>
      <c r="D68" s="51"/>
    </row>
    <row r="69" spans="1:10" ht="19" x14ac:dyDescent="0.2">
      <c r="A69" s="46" t="s">
        <v>73</v>
      </c>
      <c r="B69" s="46" t="s">
        <v>74</v>
      </c>
      <c r="C69" s="48">
        <f>17000*6</f>
        <v>102000</v>
      </c>
      <c r="D69" s="51"/>
    </row>
    <row r="70" spans="1:10" ht="19" x14ac:dyDescent="0.2">
      <c r="A70" s="46" t="s">
        <v>75</v>
      </c>
      <c r="B70" s="73" t="s">
        <v>76</v>
      </c>
      <c r="C70" s="74">
        <f>360000+60000</f>
        <v>420000</v>
      </c>
      <c r="D70" s="26"/>
    </row>
    <row r="71" spans="1:10" ht="19" x14ac:dyDescent="0.2">
      <c r="A71" s="46" t="s">
        <v>77</v>
      </c>
      <c r="B71" s="46" t="s">
        <v>67</v>
      </c>
      <c r="C71" s="48">
        <v>300000</v>
      </c>
    </row>
    <row r="72" spans="1:10" ht="19" x14ac:dyDescent="0.2">
      <c r="A72" s="61" t="s">
        <v>78</v>
      </c>
      <c r="B72" s="76">
        <v>1000000</v>
      </c>
      <c r="C72" s="48">
        <v>1000000</v>
      </c>
      <c r="D72" s="53"/>
      <c r="E72" s="213"/>
      <c r="F72" s="213"/>
      <c r="G72" s="213"/>
      <c r="H72" s="213"/>
      <c r="I72" s="213"/>
      <c r="J72" s="213"/>
    </row>
    <row r="73" spans="1:10" x14ac:dyDescent="0.2">
      <c r="A73" s="67" t="s">
        <v>27</v>
      </c>
      <c r="B73" s="37"/>
      <c r="C73" s="38"/>
      <c r="D73" s="69">
        <f>SUM(C62:C72)</f>
        <v>5773000</v>
      </c>
      <c r="E73" s="213"/>
      <c r="F73" s="213"/>
      <c r="G73" s="213"/>
      <c r="H73" s="213"/>
      <c r="I73" s="213"/>
      <c r="J73" s="213"/>
    </row>
    <row r="74" spans="1:10" ht="18.75" customHeight="1" x14ac:dyDescent="0.2">
      <c r="A74" s="39"/>
      <c r="B74" s="40"/>
      <c r="C74" s="41"/>
      <c r="D74" s="45"/>
      <c r="E74" s="213"/>
      <c r="F74" s="213"/>
      <c r="G74" s="213"/>
      <c r="H74" s="213"/>
      <c r="I74" s="213"/>
      <c r="J74" s="213"/>
    </row>
    <row r="75" spans="1:10" ht="19" x14ac:dyDescent="0.2">
      <c r="A75" s="42" t="s">
        <v>79</v>
      </c>
      <c r="B75" s="37"/>
      <c r="C75" s="38"/>
      <c r="D75" s="51"/>
      <c r="E75" s="213"/>
      <c r="F75" s="213"/>
      <c r="G75" s="213"/>
      <c r="H75" s="213"/>
      <c r="I75" s="213"/>
      <c r="J75" s="213"/>
    </row>
    <row r="76" spans="1:10" ht="209" x14ac:dyDescent="0.2">
      <c r="A76" s="52" t="s">
        <v>80</v>
      </c>
      <c r="B76" s="45"/>
      <c r="C76" s="45"/>
      <c r="D76" s="51"/>
      <c r="E76" s="213"/>
      <c r="F76" s="213"/>
      <c r="G76" s="213"/>
      <c r="H76" s="213"/>
      <c r="I76" s="213"/>
      <c r="J76" s="213"/>
    </row>
    <row r="77" spans="1:10" ht="19" x14ac:dyDescent="0.2">
      <c r="A77" s="77" t="s">
        <v>81</v>
      </c>
      <c r="B77" s="78" t="s">
        <v>82</v>
      </c>
      <c r="C77" s="51">
        <f>10000*120</f>
        <v>1200000</v>
      </c>
      <c r="D77" s="51"/>
      <c r="E77" s="213"/>
      <c r="F77" s="213"/>
      <c r="G77" s="213"/>
      <c r="H77" s="213"/>
      <c r="I77" s="213"/>
      <c r="J77" s="213"/>
    </row>
    <row r="78" spans="1:10" ht="19" x14ac:dyDescent="0.2">
      <c r="A78" s="46" t="s">
        <v>26</v>
      </c>
      <c r="B78" s="73" t="s">
        <v>83</v>
      </c>
      <c r="C78" s="55">
        <v>8000</v>
      </c>
      <c r="D78" s="51"/>
    </row>
    <row r="79" spans="1:10" ht="19" x14ac:dyDescent="0.2">
      <c r="A79" s="79" t="s">
        <v>27</v>
      </c>
      <c r="B79" s="37"/>
      <c r="C79" s="38"/>
      <c r="D79" s="69">
        <f>SUM(C77:C78)</f>
        <v>1208000</v>
      </c>
      <c r="E79" s="213"/>
      <c r="F79" s="213"/>
      <c r="G79" s="213"/>
      <c r="H79" s="213"/>
      <c r="I79" s="213"/>
      <c r="J79" s="213"/>
    </row>
    <row r="80" spans="1:10" x14ac:dyDescent="0.2">
      <c r="A80" s="39"/>
      <c r="B80" s="40"/>
      <c r="C80" s="41"/>
      <c r="D80" s="54"/>
      <c r="E80" s="213"/>
      <c r="F80" s="213"/>
      <c r="G80" s="213"/>
      <c r="H80" s="213"/>
      <c r="I80" s="213"/>
      <c r="J80" s="213"/>
    </row>
    <row r="81" spans="1:10" x14ac:dyDescent="0.2">
      <c r="A81" s="231" t="s">
        <v>84</v>
      </c>
      <c r="B81" s="232"/>
      <c r="C81" s="38"/>
      <c r="D81" s="213"/>
    </row>
    <row r="82" spans="1:10" ht="95" x14ac:dyDescent="0.2">
      <c r="A82" s="57" t="s">
        <v>85</v>
      </c>
      <c r="B82" s="45"/>
      <c r="C82" s="45"/>
      <c r="D82" s="213"/>
    </row>
    <row r="83" spans="1:10" x14ac:dyDescent="0.2">
      <c r="D83" s="213"/>
    </row>
    <row r="84" spans="1:10" ht="19" x14ac:dyDescent="0.2">
      <c r="A84" s="46" t="s">
        <v>86</v>
      </c>
      <c r="B84" s="46" t="s">
        <v>87</v>
      </c>
      <c r="C84" s="48">
        <f>30000</f>
        <v>30000</v>
      </c>
    </row>
    <row r="85" spans="1:10" ht="19" x14ac:dyDescent="0.2">
      <c r="A85" s="21" t="s">
        <v>26</v>
      </c>
      <c r="B85" s="21" t="s">
        <v>88</v>
      </c>
      <c r="C85" s="24">
        <v>15000</v>
      </c>
    </row>
    <row r="86" spans="1:10" ht="19" x14ac:dyDescent="0.2">
      <c r="A86" s="46" t="s">
        <v>37</v>
      </c>
      <c r="B86" s="73" t="s">
        <v>38</v>
      </c>
      <c r="C86" s="74">
        <v>120000</v>
      </c>
    </row>
    <row r="87" spans="1:10" x14ac:dyDescent="0.2">
      <c r="A87" s="65"/>
      <c r="B87" s="21"/>
      <c r="C87" s="24"/>
      <c r="D87" s="49"/>
    </row>
    <row r="88" spans="1:10" x14ac:dyDescent="0.2">
      <c r="A88" s="46"/>
      <c r="B88" s="80"/>
      <c r="C88" s="48"/>
      <c r="D88" s="38"/>
      <c r="E88" s="213"/>
      <c r="F88" s="213"/>
      <c r="G88" s="213"/>
      <c r="H88" s="213"/>
      <c r="I88" s="213"/>
      <c r="J88" s="213"/>
    </row>
    <row r="89" spans="1:10" ht="18.75" customHeight="1" x14ac:dyDescent="0.2">
      <c r="A89" s="50" t="s">
        <v>27</v>
      </c>
      <c r="B89" s="47"/>
      <c r="C89" s="51"/>
      <c r="D89" s="58">
        <f>SUM(C84:C88)</f>
        <v>165000</v>
      </c>
      <c r="E89" s="213"/>
      <c r="F89" s="213"/>
      <c r="G89" s="213"/>
      <c r="H89" s="213"/>
      <c r="I89" s="213"/>
      <c r="J89" s="213"/>
    </row>
    <row r="90" spans="1:10" x14ac:dyDescent="0.2">
      <c r="A90" s="39"/>
      <c r="B90" s="40"/>
      <c r="C90" s="41"/>
      <c r="D90" s="51"/>
      <c r="E90" s="213"/>
      <c r="F90" s="213"/>
      <c r="G90" s="213"/>
      <c r="H90" s="213"/>
      <c r="I90" s="213"/>
      <c r="J90" s="213"/>
    </row>
    <row r="91" spans="1:10" ht="19" x14ac:dyDescent="0.2">
      <c r="A91" s="42" t="s">
        <v>89</v>
      </c>
      <c r="B91" s="37"/>
      <c r="C91" s="38"/>
      <c r="D91" s="51"/>
      <c r="E91" s="213"/>
      <c r="F91" s="213"/>
      <c r="G91" s="213"/>
      <c r="H91" s="213"/>
      <c r="I91" s="213"/>
      <c r="J91" s="213"/>
    </row>
    <row r="92" spans="1:10" ht="114" x14ac:dyDescent="0.2">
      <c r="A92" s="44" t="s">
        <v>90</v>
      </c>
      <c r="B92" s="45"/>
      <c r="C92" s="45"/>
      <c r="E92" s="213"/>
      <c r="F92" s="213"/>
      <c r="G92" s="213"/>
      <c r="H92" s="213"/>
      <c r="I92" s="213"/>
      <c r="J92" s="213"/>
    </row>
    <row r="93" spans="1:10" ht="19" x14ac:dyDescent="0.2">
      <c r="A93" s="46" t="s">
        <v>91</v>
      </c>
      <c r="B93" s="73" t="s">
        <v>92</v>
      </c>
      <c r="C93" s="74">
        <f>500*5*120</f>
        <v>300000</v>
      </c>
      <c r="D93" s="49"/>
      <c r="E93" s="213"/>
      <c r="F93" s="213"/>
      <c r="G93" s="213"/>
      <c r="H93" s="213"/>
      <c r="I93" s="213"/>
      <c r="J93" s="213"/>
    </row>
    <row r="94" spans="1:10" ht="19" x14ac:dyDescent="0.2">
      <c r="A94" s="46" t="s">
        <v>93</v>
      </c>
      <c r="B94" s="46" t="s">
        <v>94</v>
      </c>
      <c r="C94" s="48">
        <f>50000*3</f>
        <v>150000</v>
      </c>
      <c r="D94" s="35"/>
      <c r="E94" s="213"/>
      <c r="F94" s="213"/>
      <c r="G94" s="213"/>
      <c r="H94" s="213"/>
      <c r="I94" s="213"/>
      <c r="J94" s="213"/>
    </row>
    <row r="95" spans="1:10" ht="18.75" customHeight="1" x14ac:dyDescent="0.2">
      <c r="A95" s="46" t="s">
        <v>95</v>
      </c>
      <c r="B95" s="46" t="s">
        <v>96</v>
      </c>
      <c r="C95" s="48">
        <f>250*3*3*120</f>
        <v>270000</v>
      </c>
      <c r="D95" s="5"/>
      <c r="E95" s="213"/>
      <c r="F95" s="213"/>
      <c r="G95" s="213"/>
      <c r="H95" s="213"/>
      <c r="I95" s="213"/>
      <c r="J95" s="213"/>
    </row>
    <row r="96" spans="1:10" ht="19" x14ac:dyDescent="0.2">
      <c r="A96" s="65" t="s">
        <v>78</v>
      </c>
      <c r="B96" s="46" t="s">
        <v>97</v>
      </c>
      <c r="C96" s="48">
        <v>250000</v>
      </c>
      <c r="D96" s="51"/>
      <c r="E96" s="213"/>
      <c r="F96" s="213"/>
      <c r="G96" s="213"/>
      <c r="H96" s="213"/>
      <c r="I96" s="213"/>
      <c r="J96" s="213"/>
    </row>
    <row r="97" spans="1:10" ht="19" x14ac:dyDescent="0.2">
      <c r="A97" s="21" t="s">
        <v>98</v>
      </c>
      <c r="B97" s="21" t="s">
        <v>99</v>
      </c>
      <c r="C97" s="24">
        <v>8000</v>
      </c>
      <c r="D97" s="69"/>
      <c r="E97" s="213"/>
      <c r="F97" s="213"/>
      <c r="G97" s="213"/>
      <c r="H97" s="213"/>
      <c r="I97" s="213"/>
      <c r="J97" s="213"/>
    </row>
    <row r="98" spans="1:10" ht="19" x14ac:dyDescent="0.2">
      <c r="A98" s="79" t="s">
        <v>27</v>
      </c>
      <c r="B98" s="37"/>
      <c r="C98" s="38"/>
      <c r="D98" s="69">
        <f>SUM(C93:C97)</f>
        <v>978000</v>
      </c>
      <c r="E98" s="213"/>
      <c r="F98" s="213"/>
      <c r="G98" s="213"/>
      <c r="H98" s="213"/>
      <c r="I98" s="213"/>
      <c r="J98" s="213"/>
    </row>
    <row r="99" spans="1:10" x14ac:dyDescent="0.2">
      <c r="A99" s="39"/>
      <c r="B99" s="40"/>
      <c r="C99" s="41"/>
      <c r="D99" s="38"/>
    </row>
    <row r="100" spans="1:10" ht="61.5" customHeight="1" x14ac:dyDescent="0.2">
      <c r="A100" s="81" t="s">
        <v>100</v>
      </c>
      <c r="B100" s="37"/>
      <c r="C100" s="38"/>
      <c r="D100" s="5"/>
      <c r="E100" s="214"/>
      <c r="F100" s="214"/>
      <c r="G100" s="214"/>
      <c r="H100" s="214"/>
      <c r="I100" s="214"/>
      <c r="J100" s="214"/>
    </row>
    <row r="101" spans="1:10" ht="247" x14ac:dyDescent="0.2">
      <c r="A101" s="57" t="s">
        <v>101</v>
      </c>
      <c r="B101" s="45"/>
      <c r="C101" s="45"/>
      <c r="D101" s="54"/>
      <c r="E101" s="213"/>
      <c r="F101" s="213"/>
      <c r="G101" s="213"/>
      <c r="H101" s="213"/>
      <c r="I101" s="213"/>
      <c r="J101" s="213"/>
    </row>
    <row r="102" spans="1:10" x14ac:dyDescent="0.2">
      <c r="A102" s="26"/>
      <c r="B102" s="37"/>
      <c r="C102" s="38"/>
      <c r="D102" s="51"/>
      <c r="E102" s="214"/>
      <c r="F102" s="214"/>
      <c r="G102" s="214"/>
      <c r="H102" s="214"/>
      <c r="I102" s="214"/>
      <c r="J102" s="214"/>
    </row>
    <row r="103" spans="1:10" ht="19" x14ac:dyDescent="0.2">
      <c r="A103" s="26" t="s">
        <v>102</v>
      </c>
      <c r="B103" s="82" t="s">
        <v>103</v>
      </c>
      <c r="C103" s="55">
        <f>10*4*2*30*120</f>
        <v>288000</v>
      </c>
      <c r="D103" s="38"/>
      <c r="E103" s="215"/>
      <c r="F103" s="215"/>
      <c r="G103" s="215"/>
      <c r="H103" s="215"/>
      <c r="I103" s="215"/>
      <c r="J103" s="215"/>
    </row>
    <row r="104" spans="1:10" ht="19" x14ac:dyDescent="0.2">
      <c r="A104" s="26" t="s">
        <v>104</v>
      </c>
      <c r="B104" s="82" t="s">
        <v>105</v>
      </c>
      <c r="C104" s="55">
        <v>120000</v>
      </c>
      <c r="D104" s="51"/>
      <c r="E104" s="213"/>
      <c r="F104" s="213"/>
      <c r="G104" s="213"/>
      <c r="H104" s="213"/>
      <c r="I104" s="213"/>
      <c r="J104" s="213"/>
    </row>
    <row r="105" spans="1:10" ht="19" x14ac:dyDescent="0.2">
      <c r="A105" s="26" t="s">
        <v>106</v>
      </c>
      <c r="B105" s="82" t="s">
        <v>107</v>
      </c>
      <c r="C105" s="55">
        <v>60000</v>
      </c>
      <c r="E105" s="213"/>
      <c r="F105" s="213"/>
      <c r="G105" s="213"/>
      <c r="H105" s="213"/>
      <c r="I105" s="213"/>
      <c r="J105" s="213"/>
    </row>
    <row r="106" spans="1:10" ht="19" x14ac:dyDescent="0.2">
      <c r="A106" s="26" t="s">
        <v>108</v>
      </c>
      <c r="B106" s="37" t="s">
        <v>109</v>
      </c>
      <c r="C106" s="38">
        <v>240000</v>
      </c>
      <c r="D106" s="49"/>
      <c r="E106" s="213"/>
      <c r="F106" s="213"/>
      <c r="G106" s="213"/>
      <c r="H106" s="213"/>
      <c r="I106" s="213"/>
      <c r="J106" s="213"/>
    </row>
    <row r="107" spans="1:10" ht="19" x14ac:dyDescent="0.2">
      <c r="A107" s="26" t="s">
        <v>110</v>
      </c>
      <c r="B107" s="37" t="s">
        <v>105</v>
      </c>
      <c r="C107" s="38">
        <v>120000</v>
      </c>
      <c r="D107" s="35"/>
      <c r="E107" s="213"/>
      <c r="F107" s="213"/>
      <c r="G107" s="213"/>
      <c r="H107" s="213"/>
      <c r="I107" s="213"/>
      <c r="J107" s="213"/>
    </row>
    <row r="108" spans="1:10" ht="19" x14ac:dyDescent="0.2">
      <c r="A108" s="60" t="s">
        <v>37</v>
      </c>
      <c r="B108" s="37" t="s">
        <v>107</v>
      </c>
      <c r="C108" s="38">
        <f>SUM(500*120)</f>
        <v>60000</v>
      </c>
      <c r="D108" s="5"/>
      <c r="E108" s="213"/>
      <c r="F108" s="213"/>
      <c r="G108" s="213"/>
      <c r="H108" s="213"/>
      <c r="I108" s="213"/>
      <c r="J108" s="213"/>
    </row>
    <row r="109" spans="1:10" s="159" customFormat="1" x14ac:dyDescent="0.2">
      <c r="A109" s="67" t="s">
        <v>27</v>
      </c>
      <c r="B109" s="37"/>
      <c r="C109" s="38"/>
      <c r="D109" s="69">
        <f>SUM(C102:C108)</f>
        <v>888000</v>
      </c>
      <c r="E109" s="213"/>
      <c r="F109" s="213"/>
      <c r="G109" s="213"/>
      <c r="H109" s="213"/>
      <c r="I109" s="213"/>
      <c r="J109" s="213"/>
    </row>
    <row r="110" spans="1:10" ht="18.75" customHeight="1" x14ac:dyDescent="0.2">
      <c r="A110" s="39"/>
      <c r="B110" s="40"/>
      <c r="C110" s="41"/>
      <c r="D110" s="54"/>
    </row>
    <row r="111" spans="1:10" ht="19" x14ac:dyDescent="0.2">
      <c r="A111" s="42" t="s">
        <v>111</v>
      </c>
      <c r="B111" s="42"/>
      <c r="C111" s="38"/>
      <c r="D111" s="54"/>
    </row>
    <row r="112" spans="1:10" ht="209" x14ac:dyDescent="0.2">
      <c r="A112" s="57" t="s">
        <v>112</v>
      </c>
      <c r="B112" s="45"/>
      <c r="C112" s="45"/>
      <c r="D112" s="54"/>
    </row>
    <row r="113" spans="1:10" ht="19" x14ac:dyDescent="0.2">
      <c r="A113" s="60" t="s">
        <v>113</v>
      </c>
      <c r="B113" s="46" t="s">
        <v>114</v>
      </c>
      <c r="C113" s="51">
        <f>SUM(40000*120)</f>
        <v>4800000</v>
      </c>
      <c r="D113" s="56"/>
    </row>
    <row r="114" spans="1:10" x14ac:dyDescent="0.2">
      <c r="A114" s="60"/>
      <c r="B114" s="21"/>
      <c r="C114" s="38"/>
      <c r="E114" s="213"/>
      <c r="F114" s="213"/>
      <c r="G114" s="213"/>
      <c r="H114" s="213"/>
      <c r="I114" s="213"/>
      <c r="J114" s="213"/>
    </row>
    <row r="115" spans="1:10" ht="19" x14ac:dyDescent="0.2">
      <c r="A115" s="79" t="s">
        <v>27</v>
      </c>
      <c r="B115" s="37"/>
      <c r="C115" s="38"/>
      <c r="D115" s="69">
        <f>SUM(C113:C114)</f>
        <v>4800000</v>
      </c>
    </row>
    <row r="116" spans="1:10" x14ac:dyDescent="0.2">
      <c r="A116" s="39"/>
      <c r="B116" s="40"/>
      <c r="C116" s="41"/>
      <c r="D116" s="69"/>
      <c r="E116" s="213"/>
      <c r="F116" s="213"/>
      <c r="G116" s="213"/>
      <c r="H116" s="213"/>
      <c r="I116" s="213"/>
      <c r="J116" s="213"/>
    </row>
    <row r="117" spans="1:10" x14ac:dyDescent="0.2">
      <c r="A117" s="231" t="s">
        <v>115</v>
      </c>
      <c r="B117" s="232"/>
      <c r="C117" s="38"/>
      <c r="D117" s="5"/>
      <c r="E117" s="213"/>
      <c r="F117" s="213"/>
      <c r="G117" s="213"/>
      <c r="H117" s="213"/>
      <c r="I117" s="213"/>
      <c r="J117" s="213"/>
    </row>
    <row r="118" spans="1:10" ht="57" x14ac:dyDescent="0.2">
      <c r="A118" s="70" t="s">
        <v>116</v>
      </c>
      <c r="B118" s="45"/>
      <c r="C118" s="45"/>
      <c r="D118" s="69"/>
      <c r="E118" s="213"/>
      <c r="F118" s="213"/>
      <c r="G118" s="213"/>
      <c r="H118" s="213"/>
      <c r="I118" s="213"/>
      <c r="J118" s="213"/>
    </row>
    <row r="119" spans="1:10" ht="18.75" customHeight="1" x14ac:dyDescent="0.2">
      <c r="E119" s="213"/>
      <c r="F119" s="213"/>
      <c r="G119" s="213"/>
      <c r="H119" s="213"/>
      <c r="I119" s="213"/>
      <c r="J119" s="213"/>
    </row>
    <row r="120" spans="1:10" ht="19" x14ac:dyDescent="0.2">
      <c r="A120" s="61" t="s">
        <v>117</v>
      </c>
      <c r="B120" s="38" t="s">
        <v>118</v>
      </c>
      <c r="C120" s="38">
        <f>3000*120</f>
        <v>360000</v>
      </c>
      <c r="D120" s="69"/>
      <c r="E120" s="213"/>
      <c r="F120" s="213"/>
      <c r="G120" s="213"/>
      <c r="H120" s="213"/>
      <c r="I120" s="213"/>
      <c r="J120" s="213"/>
    </row>
    <row r="121" spans="1:10" ht="19" x14ac:dyDescent="0.2">
      <c r="A121" s="61" t="s">
        <v>119</v>
      </c>
      <c r="B121" s="38" t="s">
        <v>120</v>
      </c>
      <c r="C121" s="38">
        <f>SUM(800*120)</f>
        <v>96000</v>
      </c>
      <c r="D121" s="69"/>
    </row>
    <row r="122" spans="1:10" ht="19" x14ac:dyDescent="0.2">
      <c r="A122" s="60" t="s">
        <v>37</v>
      </c>
      <c r="B122" s="37" t="s">
        <v>122</v>
      </c>
      <c r="C122" s="38">
        <f>SUM(200*120)</f>
        <v>24000</v>
      </c>
      <c r="D122" s="69"/>
    </row>
    <row r="123" spans="1:10" ht="19" x14ac:dyDescent="0.2">
      <c r="A123" s="79" t="s">
        <v>27</v>
      </c>
      <c r="B123" s="37"/>
      <c r="C123" s="38"/>
      <c r="D123" s="69">
        <f>SUM(C120:C122)</f>
        <v>480000</v>
      </c>
      <c r="E123" s="213"/>
      <c r="F123" s="213"/>
      <c r="G123" s="213"/>
      <c r="H123" s="213"/>
      <c r="I123" s="213"/>
      <c r="J123" s="213"/>
    </row>
    <row r="124" spans="1:10" x14ac:dyDescent="0.2">
      <c r="A124" s="39"/>
      <c r="B124" s="40"/>
      <c r="C124" s="41"/>
      <c r="E124" s="213"/>
      <c r="F124" s="213"/>
      <c r="G124" s="213"/>
      <c r="H124" s="213"/>
      <c r="I124" s="213"/>
      <c r="J124" s="213"/>
    </row>
    <row r="125" spans="1:10" ht="19" x14ac:dyDescent="0.2">
      <c r="A125" s="83" t="s">
        <v>123</v>
      </c>
      <c r="B125" s="84"/>
      <c r="C125" s="24"/>
      <c r="D125" s="49"/>
      <c r="E125" s="213"/>
      <c r="F125" s="213"/>
      <c r="G125" s="213"/>
      <c r="H125" s="213"/>
      <c r="I125" s="213"/>
      <c r="J125" s="213"/>
    </row>
    <row r="126" spans="1:10" ht="57" x14ac:dyDescent="0.2">
      <c r="A126" s="57" t="s">
        <v>124</v>
      </c>
      <c r="B126" s="45"/>
      <c r="C126" s="45"/>
      <c r="D126" s="85"/>
      <c r="E126" s="213"/>
      <c r="F126" s="213"/>
      <c r="G126" s="213"/>
      <c r="H126" s="213"/>
      <c r="I126" s="213"/>
      <c r="J126" s="213"/>
    </row>
    <row r="127" spans="1:10" ht="19" x14ac:dyDescent="0.2">
      <c r="A127" s="61" t="s">
        <v>125</v>
      </c>
      <c r="B127" s="78" t="s">
        <v>31</v>
      </c>
      <c r="C127" s="48">
        <f>5000*120</f>
        <v>600000</v>
      </c>
      <c r="D127" s="5"/>
      <c r="E127" s="213"/>
      <c r="F127" s="213"/>
      <c r="G127" s="213"/>
      <c r="H127" s="213"/>
      <c r="I127" s="213"/>
      <c r="J127" s="213"/>
    </row>
    <row r="128" spans="1:10" ht="19" x14ac:dyDescent="0.2">
      <c r="A128" s="86" t="s">
        <v>27</v>
      </c>
      <c r="B128" s="79"/>
      <c r="C128" s="38"/>
      <c r="D128" s="85">
        <f>C127</f>
        <v>600000</v>
      </c>
      <c r="E128" s="213"/>
      <c r="F128" s="213"/>
      <c r="G128" s="213"/>
      <c r="H128" s="213"/>
      <c r="I128" s="213"/>
      <c r="J128" s="213"/>
    </row>
    <row r="129" spans="1:10" x14ac:dyDescent="0.2">
      <c r="A129" s="39"/>
      <c r="B129" s="40"/>
      <c r="C129" s="41"/>
      <c r="D129" s="54"/>
      <c r="E129" s="214"/>
      <c r="F129" s="214"/>
      <c r="G129" s="214"/>
      <c r="H129" s="214"/>
      <c r="I129" s="214"/>
      <c r="J129" s="214"/>
    </row>
    <row r="130" spans="1:10" ht="19" x14ac:dyDescent="0.2">
      <c r="A130" s="83" t="s">
        <v>126</v>
      </c>
      <c r="B130" s="84"/>
      <c r="C130" s="24"/>
      <c r="E130" s="213"/>
      <c r="F130" s="213"/>
      <c r="G130" s="213"/>
      <c r="H130" s="213"/>
      <c r="I130" s="213"/>
      <c r="J130" s="213"/>
    </row>
    <row r="131" spans="1:10" ht="95" x14ac:dyDescent="0.2">
      <c r="A131" s="57" t="s">
        <v>127</v>
      </c>
      <c r="B131" s="45"/>
      <c r="C131" s="45"/>
      <c r="D131" s="53"/>
      <c r="E131" s="213"/>
      <c r="F131" s="213"/>
      <c r="G131" s="213"/>
      <c r="H131" s="213"/>
      <c r="I131" s="213"/>
      <c r="J131" s="213"/>
    </row>
    <row r="132" spans="1:10" ht="18.75" customHeight="1" x14ac:dyDescent="0.2">
      <c r="A132" s="61" t="s">
        <v>125</v>
      </c>
      <c r="B132" s="87" t="s">
        <v>128</v>
      </c>
      <c r="C132" s="48">
        <f>6000*120</f>
        <v>720000</v>
      </c>
      <c r="D132" s="38"/>
    </row>
    <row r="133" spans="1:10" ht="19" x14ac:dyDescent="0.2">
      <c r="A133" s="86" t="s">
        <v>27</v>
      </c>
      <c r="B133" s="87"/>
      <c r="C133" s="48"/>
      <c r="D133" s="85">
        <f>C132</f>
        <v>720000</v>
      </c>
      <c r="E133" s="213"/>
      <c r="F133" s="213"/>
      <c r="G133" s="213"/>
      <c r="H133" s="213"/>
      <c r="I133" s="213"/>
      <c r="J133" s="213"/>
    </row>
    <row r="134" spans="1:10" x14ac:dyDescent="0.2">
      <c r="A134" s="88"/>
      <c r="B134" s="89"/>
      <c r="C134" s="89"/>
      <c r="D134" s="38"/>
    </row>
    <row r="135" spans="1:10" ht="19" x14ac:dyDescent="0.2">
      <c r="A135" s="83" t="s">
        <v>129</v>
      </c>
      <c r="B135" s="87"/>
      <c r="C135" s="24"/>
      <c r="D135" s="38"/>
      <c r="E135" s="213"/>
      <c r="F135" s="213"/>
      <c r="G135" s="213"/>
      <c r="H135" s="213"/>
      <c r="I135" s="213"/>
      <c r="J135" s="213"/>
    </row>
    <row r="136" spans="1:10" ht="152" x14ac:dyDescent="0.2">
      <c r="A136" s="90" t="s">
        <v>130</v>
      </c>
      <c r="B136" s="83"/>
      <c r="C136" s="83"/>
      <c r="D136" s="38"/>
      <c r="E136" s="213"/>
      <c r="F136" s="213"/>
      <c r="G136" s="213"/>
      <c r="H136" s="213"/>
      <c r="I136" s="213"/>
      <c r="J136" s="213"/>
    </row>
    <row r="137" spans="1:10" ht="19" x14ac:dyDescent="0.2">
      <c r="A137" s="65" t="s">
        <v>131</v>
      </c>
      <c r="B137" s="87" t="s">
        <v>132</v>
      </c>
      <c r="C137" s="91">
        <v>240000</v>
      </c>
      <c r="D137" s="38"/>
    </row>
    <row r="138" spans="1:10" ht="18.75" customHeight="1" x14ac:dyDescent="0.2">
      <c r="A138" s="86" t="s">
        <v>27</v>
      </c>
      <c r="B138" s="65"/>
      <c r="C138" s="92"/>
      <c r="D138" s="69">
        <f>C137</f>
        <v>240000</v>
      </c>
    </row>
    <row r="139" spans="1:10" x14ac:dyDescent="0.2">
      <c r="A139" s="39"/>
      <c r="B139" s="40"/>
      <c r="C139" s="41"/>
      <c r="D139" s="38"/>
    </row>
    <row r="140" spans="1:10" ht="19" x14ac:dyDescent="0.2">
      <c r="A140" s="83" t="s">
        <v>133</v>
      </c>
      <c r="B140" s="84"/>
      <c r="C140" s="24"/>
      <c r="D140" s="38"/>
    </row>
    <row r="141" spans="1:10" ht="114" x14ac:dyDescent="0.2">
      <c r="A141" s="57" t="s">
        <v>134</v>
      </c>
      <c r="B141" s="45"/>
      <c r="C141" s="45"/>
      <c r="E141" s="213"/>
      <c r="F141" s="213"/>
      <c r="G141" s="213"/>
      <c r="H141" s="213"/>
      <c r="I141" s="213"/>
      <c r="J141" s="213"/>
    </row>
    <row r="142" spans="1:10" ht="19" x14ac:dyDescent="0.2">
      <c r="A142" s="61" t="s">
        <v>135</v>
      </c>
      <c r="B142" s="78" t="s">
        <v>38</v>
      </c>
      <c r="C142" s="48">
        <f>1000*120</f>
        <v>120000</v>
      </c>
      <c r="D142" s="49"/>
      <c r="E142" s="213"/>
      <c r="F142" s="213"/>
      <c r="G142" s="213"/>
      <c r="H142" s="213"/>
      <c r="I142" s="213"/>
      <c r="J142" s="213"/>
    </row>
    <row r="143" spans="1:10" ht="19" x14ac:dyDescent="0.2">
      <c r="A143" s="86" t="s">
        <v>27</v>
      </c>
      <c r="B143" s="79"/>
      <c r="C143" s="38"/>
      <c r="D143" s="85">
        <f>C142</f>
        <v>120000</v>
      </c>
    </row>
    <row r="144" spans="1:10" x14ac:dyDescent="0.2">
      <c r="A144" s="39"/>
      <c r="B144" s="40"/>
      <c r="C144" s="41"/>
      <c r="D144" s="45"/>
    </row>
    <row r="145" spans="1:10" ht="19" x14ac:dyDescent="0.2">
      <c r="A145" s="83" t="s">
        <v>136</v>
      </c>
      <c r="B145" s="84"/>
      <c r="C145" s="24"/>
      <c r="D145" s="38"/>
    </row>
    <row r="146" spans="1:10" ht="133" x14ac:dyDescent="0.2">
      <c r="A146" s="57" t="s">
        <v>137</v>
      </c>
      <c r="B146" s="45"/>
      <c r="C146" s="45"/>
    </row>
    <row r="147" spans="1:10" ht="19" x14ac:dyDescent="0.2">
      <c r="A147" s="61" t="s">
        <v>131</v>
      </c>
      <c r="B147" s="78" t="s">
        <v>138</v>
      </c>
      <c r="C147" s="48">
        <f>1900*120</f>
        <v>228000</v>
      </c>
      <c r="D147" s="49"/>
      <c r="E147" s="213"/>
      <c r="F147" s="213"/>
      <c r="G147" s="213"/>
      <c r="H147" s="213"/>
      <c r="I147" s="213"/>
      <c r="J147" s="213"/>
    </row>
    <row r="148" spans="1:10" ht="19" x14ac:dyDescent="0.2">
      <c r="A148" s="86" t="s">
        <v>27</v>
      </c>
      <c r="B148" s="79"/>
      <c r="C148" s="38"/>
      <c r="D148" s="85">
        <f>C147</f>
        <v>228000</v>
      </c>
    </row>
    <row r="149" spans="1:10" ht="18.75" customHeight="1" x14ac:dyDescent="0.2">
      <c r="A149" s="39"/>
      <c r="B149" s="40"/>
      <c r="C149" s="41"/>
      <c r="D149" s="5"/>
    </row>
    <row r="150" spans="1:10" ht="19" x14ac:dyDescent="0.2">
      <c r="A150" s="83" t="s">
        <v>139</v>
      </c>
      <c r="B150" s="84"/>
      <c r="C150" s="24"/>
      <c r="D150" s="38"/>
    </row>
    <row r="151" spans="1:10" ht="209" x14ac:dyDescent="0.2">
      <c r="A151" s="57" t="s">
        <v>140</v>
      </c>
      <c r="B151" s="45"/>
      <c r="C151" s="45"/>
    </row>
    <row r="152" spans="1:10" ht="19" x14ac:dyDescent="0.2">
      <c r="A152" s="61" t="s">
        <v>141</v>
      </c>
      <c r="B152" s="78" t="s">
        <v>142</v>
      </c>
      <c r="C152" s="48">
        <f>7000*120</f>
        <v>840000</v>
      </c>
      <c r="D152" s="93"/>
      <c r="E152" s="213"/>
      <c r="F152" s="213"/>
      <c r="G152" s="213"/>
      <c r="H152" s="213"/>
      <c r="I152" s="213"/>
      <c r="J152" s="213"/>
    </row>
    <row r="153" spans="1:10" ht="19" x14ac:dyDescent="0.2">
      <c r="A153" s="86" t="s">
        <v>27</v>
      </c>
      <c r="B153" s="79"/>
      <c r="C153" s="38"/>
      <c r="D153" s="85">
        <f>C152</f>
        <v>840000</v>
      </c>
      <c r="E153" s="213"/>
      <c r="F153" s="213"/>
      <c r="G153" s="213"/>
      <c r="H153" s="213"/>
      <c r="I153" s="213"/>
      <c r="J153" s="213"/>
    </row>
    <row r="154" spans="1:10" ht="18.75" customHeight="1" x14ac:dyDescent="0.2">
      <c r="A154" s="39"/>
      <c r="B154" s="40"/>
      <c r="C154" s="41"/>
      <c r="D154" s="83"/>
      <c r="E154" s="213"/>
      <c r="F154" s="213"/>
      <c r="G154" s="213"/>
      <c r="H154" s="213"/>
      <c r="I154" s="213"/>
      <c r="J154" s="213"/>
    </row>
    <row r="155" spans="1:10" ht="19" x14ac:dyDescent="0.2">
      <c r="A155" s="83" t="s">
        <v>143</v>
      </c>
      <c r="B155" s="84"/>
      <c r="C155" s="24"/>
      <c r="D155" s="92"/>
    </row>
    <row r="156" spans="1:10" ht="171" x14ac:dyDescent="0.2">
      <c r="A156" s="57" t="s">
        <v>144</v>
      </c>
      <c r="B156" s="45"/>
      <c r="C156" s="45"/>
    </row>
    <row r="157" spans="1:10" ht="19" x14ac:dyDescent="0.2">
      <c r="A157" s="21" t="s">
        <v>145</v>
      </c>
      <c r="B157" s="94" t="s">
        <v>34</v>
      </c>
      <c r="C157" s="38">
        <f>1500*120</f>
        <v>180000</v>
      </c>
      <c r="D157" s="49"/>
    </row>
    <row r="158" spans="1:10" ht="19" x14ac:dyDescent="0.2">
      <c r="A158" s="21" t="s">
        <v>146</v>
      </c>
      <c r="B158" s="94" t="s">
        <v>121</v>
      </c>
      <c r="C158" s="38">
        <v>50000</v>
      </c>
      <c r="D158" s="95"/>
    </row>
    <row r="159" spans="1:10" ht="99" customHeight="1" x14ac:dyDescent="0.2">
      <c r="A159" s="21" t="s">
        <v>147</v>
      </c>
      <c r="B159" s="94" t="s">
        <v>148</v>
      </c>
      <c r="C159" s="55">
        <v>58000</v>
      </c>
      <c r="D159" s="5"/>
    </row>
    <row r="160" spans="1:10" ht="18" customHeight="1" x14ac:dyDescent="0.2">
      <c r="A160" s="21" t="s">
        <v>149</v>
      </c>
      <c r="B160" s="94" t="s">
        <v>150</v>
      </c>
      <c r="C160" s="38">
        <v>135000</v>
      </c>
      <c r="D160" s="35"/>
    </row>
    <row r="161" spans="1:10" ht="19" x14ac:dyDescent="0.2">
      <c r="A161" s="21" t="s">
        <v>151</v>
      </c>
      <c r="B161" s="96" t="s">
        <v>152</v>
      </c>
      <c r="C161" s="55">
        <f>2000*120</f>
        <v>240000</v>
      </c>
    </row>
    <row r="162" spans="1:10" ht="19" x14ac:dyDescent="0.2">
      <c r="A162" s="21" t="s">
        <v>153</v>
      </c>
      <c r="B162" s="94" t="s">
        <v>154</v>
      </c>
      <c r="C162" s="38">
        <f>15*2500*2*5</f>
        <v>375000</v>
      </c>
      <c r="D162" s="49"/>
    </row>
    <row r="163" spans="1:10" ht="19" x14ac:dyDescent="0.2">
      <c r="A163" s="21" t="s">
        <v>155</v>
      </c>
      <c r="B163" s="94" t="s">
        <v>156</v>
      </c>
      <c r="C163" s="38">
        <v>70000</v>
      </c>
      <c r="D163" s="95"/>
      <c r="E163" s="213"/>
      <c r="F163" s="213"/>
      <c r="G163" s="213"/>
      <c r="H163" s="213"/>
      <c r="I163" s="213"/>
      <c r="J163" s="213"/>
    </row>
    <row r="164" spans="1:10" ht="18.75" customHeight="1" x14ac:dyDescent="0.2">
      <c r="A164" s="21" t="s">
        <v>157</v>
      </c>
      <c r="B164" s="94" t="s">
        <v>38</v>
      </c>
      <c r="C164" s="38">
        <f>1000*120</f>
        <v>120000</v>
      </c>
      <c r="D164" s="5"/>
      <c r="E164" s="213"/>
      <c r="F164" s="213"/>
      <c r="G164" s="213"/>
      <c r="H164" s="213"/>
      <c r="I164" s="213"/>
      <c r="J164" s="213"/>
    </row>
    <row r="165" spans="1:10" ht="19" x14ac:dyDescent="0.2">
      <c r="A165" s="86" t="s">
        <v>27</v>
      </c>
      <c r="B165" s="79"/>
      <c r="C165" s="38"/>
      <c r="D165" s="85">
        <f>SUM(C157:C164)</f>
        <v>1228000</v>
      </c>
    </row>
    <row r="166" spans="1:10" x14ac:dyDescent="0.2">
      <c r="A166" s="39"/>
      <c r="B166" s="40"/>
      <c r="C166" s="41"/>
    </row>
    <row r="167" spans="1:10" ht="19" x14ac:dyDescent="0.2">
      <c r="A167" s="97" t="s">
        <v>158</v>
      </c>
      <c r="B167" s="98"/>
      <c r="C167" s="38"/>
      <c r="D167" s="49"/>
    </row>
    <row r="168" spans="1:10" ht="190" x14ac:dyDescent="0.2">
      <c r="A168" s="44" t="s">
        <v>159</v>
      </c>
      <c r="B168" s="45"/>
      <c r="C168" s="45"/>
      <c r="D168" s="69"/>
      <c r="E168" s="213"/>
      <c r="F168" s="213"/>
      <c r="G168" s="213"/>
      <c r="H168" s="213"/>
      <c r="I168" s="213"/>
      <c r="J168" s="213"/>
    </row>
    <row r="169" spans="1:10" ht="18.75" customHeight="1" x14ac:dyDescent="0.2">
      <c r="A169" s="21" t="s">
        <v>160</v>
      </c>
      <c r="B169" s="73" t="s">
        <v>161</v>
      </c>
      <c r="C169" s="24">
        <f>250*4*120</f>
        <v>120000</v>
      </c>
      <c r="D169" s="5"/>
      <c r="E169" s="213"/>
      <c r="F169" s="213"/>
      <c r="G169" s="213"/>
      <c r="H169" s="213"/>
      <c r="I169" s="213"/>
      <c r="J169" s="213"/>
    </row>
    <row r="170" spans="1:10" x14ac:dyDescent="0.2">
      <c r="A170" s="21"/>
      <c r="B170" s="21"/>
      <c r="C170" s="24"/>
      <c r="D170" s="35"/>
    </row>
    <row r="171" spans="1:10" ht="19" x14ac:dyDescent="0.2">
      <c r="A171" s="79" t="s">
        <v>27</v>
      </c>
      <c r="B171" s="42"/>
      <c r="C171" s="43"/>
      <c r="D171" s="85">
        <f>SUM(C169:C170)</f>
        <v>120000</v>
      </c>
    </row>
    <row r="172" spans="1:10" x14ac:dyDescent="0.2">
      <c r="A172" s="39"/>
      <c r="B172" s="40"/>
      <c r="C172" s="41"/>
      <c r="D172" s="21"/>
    </row>
    <row r="173" spans="1:10" x14ac:dyDescent="0.2">
      <c r="A173" s="231" t="s">
        <v>162</v>
      </c>
      <c r="B173" s="232"/>
      <c r="C173" s="38"/>
      <c r="D173" s="38"/>
      <c r="E173" s="213"/>
      <c r="F173" s="213"/>
      <c r="G173" s="213"/>
      <c r="H173" s="213"/>
      <c r="I173" s="213"/>
      <c r="J173" s="213"/>
    </row>
    <row r="174" spans="1:10" ht="18.75" customHeight="1" x14ac:dyDescent="0.2">
      <c r="A174" s="70" t="s">
        <v>163</v>
      </c>
      <c r="B174" s="45"/>
      <c r="C174" s="45"/>
      <c r="D174" s="38"/>
      <c r="E174" s="213"/>
      <c r="F174" s="213"/>
      <c r="G174" s="213"/>
      <c r="H174" s="213"/>
      <c r="I174" s="213"/>
      <c r="J174" s="213"/>
    </row>
    <row r="175" spans="1:10" ht="19" x14ac:dyDescent="0.2">
      <c r="A175" s="46" t="s">
        <v>164</v>
      </c>
      <c r="B175" s="47"/>
      <c r="C175" s="48">
        <f>5000000+1000000</f>
        <v>6000000</v>
      </c>
      <c r="D175" s="38"/>
    </row>
    <row r="176" spans="1:10" ht="19" x14ac:dyDescent="0.2">
      <c r="A176" s="46" t="s">
        <v>165</v>
      </c>
      <c r="B176" s="47"/>
      <c r="C176" s="48">
        <f>SUM(70000*7)</f>
        <v>490000</v>
      </c>
      <c r="D176" s="38"/>
    </row>
    <row r="177" spans="1:10" ht="19" x14ac:dyDescent="0.2">
      <c r="A177" s="79" t="s">
        <v>27</v>
      </c>
      <c r="B177" s="42"/>
      <c r="C177" s="43"/>
      <c r="D177" s="85">
        <f>SUM(C175:C176)</f>
        <v>6490000</v>
      </c>
    </row>
    <row r="178" spans="1:10" x14ac:dyDescent="0.2">
      <c r="A178" s="39"/>
      <c r="B178" s="40"/>
      <c r="C178" s="41"/>
      <c r="D178" s="38"/>
      <c r="E178" s="213"/>
      <c r="F178" s="213"/>
      <c r="G178" s="213"/>
      <c r="H178" s="213"/>
      <c r="I178" s="213"/>
      <c r="J178" s="213"/>
    </row>
    <row r="179" spans="1:10" ht="18.75" customHeight="1" x14ac:dyDescent="0.2">
      <c r="A179" s="37"/>
      <c r="B179" s="99" t="s">
        <v>166</v>
      </c>
      <c r="C179" s="100"/>
      <c r="D179" s="217">
        <f>+D35+D45+D58+D73+D79+D89+D98+D109+D115+D123+D128+D133+D138+D143+D148+D153+D165+D171+D177</f>
        <v>39674000</v>
      </c>
      <c r="E179" s="213"/>
      <c r="F179" s="213"/>
      <c r="G179" s="213"/>
      <c r="H179" s="213"/>
      <c r="I179" s="213"/>
      <c r="J179" s="213"/>
    </row>
    <row r="180" spans="1:10" s="216" customFormat="1" ht="19" x14ac:dyDescent="0.2">
      <c r="A180" s="33" t="s">
        <v>167</v>
      </c>
      <c r="B180" s="34"/>
      <c r="C180" s="35"/>
      <c r="D180" s="49"/>
    </row>
    <row r="181" spans="1:10" s="216" customFormat="1" x14ac:dyDescent="0.2">
      <c r="A181" s="101"/>
      <c r="B181" s="102"/>
      <c r="C181" s="103"/>
      <c r="D181" s="49"/>
    </row>
    <row r="182" spans="1:10" s="216" customFormat="1" ht="19" x14ac:dyDescent="0.2">
      <c r="A182" s="42" t="s">
        <v>168</v>
      </c>
      <c r="B182" s="37"/>
      <c r="C182" s="38"/>
      <c r="D182" s="5"/>
    </row>
    <row r="183" spans="1:10" s="216" customFormat="1" ht="76" x14ac:dyDescent="0.2">
      <c r="A183" s="104" t="s">
        <v>169</v>
      </c>
      <c r="B183" s="45"/>
      <c r="C183" s="45"/>
      <c r="D183" s="38"/>
    </row>
    <row r="184" spans="1:10" s="216" customFormat="1" ht="38" x14ac:dyDescent="0.2">
      <c r="A184" s="21" t="s">
        <v>170</v>
      </c>
      <c r="B184" s="24"/>
      <c r="C184" s="24">
        <v>1120000</v>
      </c>
      <c r="D184" s="56"/>
    </row>
    <row r="185" spans="1:10" s="216" customFormat="1" ht="19" x14ac:dyDescent="0.2">
      <c r="A185" s="86" t="s">
        <v>27</v>
      </c>
      <c r="B185" s="37"/>
      <c r="C185" s="38"/>
      <c r="D185" s="85">
        <f>C184</f>
        <v>1120000</v>
      </c>
    </row>
    <row r="186" spans="1:10" s="216" customFormat="1" x14ac:dyDescent="0.2">
      <c r="A186" s="39"/>
      <c r="B186" s="40"/>
      <c r="C186" s="41"/>
      <c r="D186" s="56"/>
    </row>
    <row r="187" spans="1:10" s="216" customFormat="1" ht="19" x14ac:dyDescent="0.2">
      <c r="A187" s="59" t="s">
        <v>171</v>
      </c>
      <c r="B187" s="105"/>
      <c r="C187" s="106"/>
      <c r="D187" s="56"/>
    </row>
    <row r="188" spans="1:10" ht="38" x14ac:dyDescent="0.2">
      <c r="A188" s="52" t="s">
        <v>172</v>
      </c>
      <c r="B188" s="45"/>
      <c r="C188" s="45"/>
      <c r="D188" s="56"/>
    </row>
    <row r="189" spans="1:10" x14ac:dyDescent="0.2">
      <c r="A189" s="238" t="s">
        <v>173</v>
      </c>
      <c r="B189" s="232"/>
      <c r="C189" s="48">
        <v>500000</v>
      </c>
    </row>
    <row r="190" spans="1:10" ht="19" x14ac:dyDescent="0.2">
      <c r="A190" s="61" t="s">
        <v>174</v>
      </c>
      <c r="B190" s="61"/>
      <c r="C190" s="48">
        <v>500000</v>
      </c>
      <c r="D190" s="49"/>
    </row>
    <row r="191" spans="1:10" ht="18.75" customHeight="1" x14ac:dyDescent="0.2">
      <c r="A191" s="86" t="s">
        <v>27</v>
      </c>
      <c r="B191" s="43"/>
      <c r="C191" s="66"/>
      <c r="D191" s="85">
        <f>SUM(C189:C190)</f>
        <v>1000000</v>
      </c>
    </row>
    <row r="192" spans="1:10" x14ac:dyDescent="0.2">
      <c r="A192" s="107"/>
      <c r="B192" s="107"/>
      <c r="C192" s="108"/>
      <c r="D192" s="5"/>
    </row>
    <row r="193" spans="1:10" ht="19" x14ac:dyDescent="0.2">
      <c r="A193" s="59" t="s">
        <v>175</v>
      </c>
      <c r="B193" s="105"/>
      <c r="C193" s="106"/>
      <c r="D193" s="51"/>
    </row>
    <row r="194" spans="1:10" ht="95" x14ac:dyDescent="0.2">
      <c r="A194" s="52" t="s">
        <v>176</v>
      </c>
      <c r="B194" s="45"/>
      <c r="C194" s="45"/>
      <c r="D194" s="51"/>
    </row>
    <row r="195" spans="1:10" ht="19" x14ac:dyDescent="0.2">
      <c r="A195" s="61" t="s">
        <v>177</v>
      </c>
      <c r="B195" s="61"/>
      <c r="C195" s="48">
        <v>1000000</v>
      </c>
    </row>
    <row r="196" spans="1:10" ht="19" x14ac:dyDescent="0.2">
      <c r="A196" s="86" t="s">
        <v>27</v>
      </c>
      <c r="B196" s="43"/>
      <c r="C196" s="66"/>
      <c r="D196" s="85">
        <f>SUM(C195)</f>
        <v>1000000</v>
      </c>
    </row>
    <row r="197" spans="1:10" x14ac:dyDescent="0.2">
      <c r="A197" s="107"/>
      <c r="B197" s="45"/>
      <c r="C197" s="45"/>
      <c r="D197" s="109"/>
    </row>
    <row r="198" spans="1:10" ht="19" x14ac:dyDescent="0.2">
      <c r="A198" s="83" t="s">
        <v>178</v>
      </c>
      <c r="B198" s="43"/>
      <c r="C198" s="66"/>
      <c r="D198" s="35"/>
    </row>
    <row r="199" spans="1:10" ht="114" x14ac:dyDescent="0.2">
      <c r="A199" s="110" t="s">
        <v>179</v>
      </c>
      <c r="B199" s="43"/>
      <c r="C199" s="43"/>
      <c r="D199" s="35"/>
    </row>
    <row r="200" spans="1:10" ht="19" x14ac:dyDescent="0.2">
      <c r="A200" s="61" t="s">
        <v>178</v>
      </c>
      <c r="B200" s="64"/>
      <c r="C200" s="23">
        <v>10000000</v>
      </c>
      <c r="D200" s="38"/>
    </row>
    <row r="201" spans="1:10" ht="18.75" customHeight="1" x14ac:dyDescent="0.2">
      <c r="A201" s="86" t="s">
        <v>27</v>
      </c>
      <c r="B201" s="43"/>
      <c r="C201" s="66"/>
      <c r="D201" s="85">
        <f>SUM(C200:C200)</f>
        <v>10000000</v>
      </c>
      <c r="E201" s="213"/>
      <c r="F201" s="213"/>
      <c r="G201" s="213"/>
      <c r="H201" s="213"/>
      <c r="I201" s="213"/>
      <c r="J201" s="213"/>
    </row>
    <row r="202" spans="1:10" x14ac:dyDescent="0.2">
      <c r="A202" s="107"/>
      <c r="B202" s="45"/>
      <c r="C202" s="45"/>
      <c r="D202" s="38"/>
    </row>
    <row r="203" spans="1:10" ht="19" x14ac:dyDescent="0.2">
      <c r="A203" s="42" t="s">
        <v>180</v>
      </c>
      <c r="B203" s="42"/>
      <c r="C203" s="38"/>
    </row>
    <row r="204" spans="1:10" ht="95" x14ac:dyDescent="0.2">
      <c r="A204" s="57" t="s">
        <v>181</v>
      </c>
      <c r="B204" s="45"/>
      <c r="C204" s="45"/>
      <c r="D204" s="49"/>
    </row>
    <row r="205" spans="1:10" ht="19" x14ac:dyDescent="0.2">
      <c r="A205" s="26" t="s">
        <v>182</v>
      </c>
      <c r="B205" s="21" t="s">
        <v>183</v>
      </c>
      <c r="C205" s="38">
        <v>150000</v>
      </c>
      <c r="D205" s="106"/>
    </row>
    <row r="206" spans="1:10" x14ac:dyDescent="0.2">
      <c r="A206" s="67" t="s">
        <v>27</v>
      </c>
      <c r="B206" s="111"/>
      <c r="C206" s="38"/>
      <c r="D206" s="5"/>
      <c r="E206" s="213"/>
      <c r="F206" s="213"/>
      <c r="G206" s="213"/>
      <c r="H206" s="213"/>
      <c r="I206" s="213"/>
      <c r="J206" s="213"/>
    </row>
    <row r="207" spans="1:10" x14ac:dyDescent="0.2">
      <c r="A207" s="239"/>
      <c r="B207" s="239"/>
      <c r="C207" s="239"/>
      <c r="D207" s="112">
        <f>SUM(C205)</f>
        <v>150000</v>
      </c>
    </row>
    <row r="208" spans="1:10" ht="19" x14ac:dyDescent="0.2">
      <c r="A208" s="42" t="s">
        <v>184</v>
      </c>
      <c r="B208" s="42"/>
      <c r="C208" s="38"/>
      <c r="D208" s="60"/>
    </row>
    <row r="209" spans="1:10" ht="133" x14ac:dyDescent="0.2">
      <c r="A209" s="57" t="s">
        <v>185</v>
      </c>
      <c r="B209" s="45"/>
      <c r="C209" s="45"/>
    </row>
    <row r="210" spans="1:10" ht="18.75" customHeight="1" x14ac:dyDescent="0.2">
      <c r="A210" s="26" t="s">
        <v>182</v>
      </c>
      <c r="B210" s="21" t="s">
        <v>186</v>
      </c>
      <c r="C210" s="38">
        <v>180000</v>
      </c>
      <c r="D210" s="113"/>
    </row>
    <row r="211" spans="1:10" ht="19" x14ac:dyDescent="0.2">
      <c r="A211" s="43" t="s">
        <v>187</v>
      </c>
      <c r="B211" s="111" t="s">
        <v>188</v>
      </c>
      <c r="C211" s="38">
        <v>40000</v>
      </c>
      <c r="D211" s="106"/>
    </row>
    <row r="212" spans="1:10" ht="19" x14ac:dyDescent="0.2">
      <c r="A212" s="79" t="s">
        <v>27</v>
      </c>
      <c r="B212" s="37"/>
      <c r="C212" s="38"/>
      <c r="D212" s="69">
        <f>SUM(C210:C211)</f>
        <v>220000</v>
      </c>
    </row>
    <row r="213" spans="1:10" x14ac:dyDescent="0.2">
      <c r="A213" s="239"/>
      <c r="B213" s="239"/>
      <c r="C213" s="239"/>
      <c r="D213" s="114"/>
    </row>
    <row r="214" spans="1:10" ht="19" x14ac:dyDescent="0.2">
      <c r="A214" s="42" t="s">
        <v>189</v>
      </c>
      <c r="B214" s="42"/>
      <c r="C214" s="21"/>
      <c r="E214" s="213"/>
      <c r="F214" s="213"/>
      <c r="G214" s="213"/>
      <c r="H214" s="213"/>
      <c r="I214" s="213"/>
      <c r="J214" s="213"/>
    </row>
    <row r="215" spans="1:10" s="159" customFormat="1" ht="18.75" customHeight="1" x14ac:dyDescent="0.2">
      <c r="A215" s="57" t="s">
        <v>190</v>
      </c>
      <c r="B215" s="45"/>
      <c r="C215" s="45"/>
      <c r="D215" s="5"/>
      <c r="E215" s="218"/>
      <c r="F215" s="218"/>
      <c r="G215" s="218"/>
      <c r="H215" s="218"/>
      <c r="I215" s="218"/>
      <c r="J215" s="218"/>
    </row>
    <row r="216" spans="1:10" ht="19" x14ac:dyDescent="0.2">
      <c r="A216" s="21" t="s">
        <v>191</v>
      </c>
      <c r="B216" s="21"/>
      <c r="C216" s="38">
        <v>200000</v>
      </c>
      <c r="D216" s="85"/>
      <c r="E216" s="213"/>
      <c r="F216" s="213"/>
      <c r="G216" s="213"/>
      <c r="H216" s="213"/>
      <c r="I216" s="213"/>
      <c r="J216" s="213"/>
    </row>
    <row r="217" spans="1:10" ht="19" x14ac:dyDescent="0.2">
      <c r="A217" s="79" t="s">
        <v>27</v>
      </c>
      <c r="B217" s="37"/>
      <c r="C217" s="21"/>
      <c r="D217" s="69">
        <f>SUM(C216)</f>
        <v>200000</v>
      </c>
      <c r="E217" s="213"/>
      <c r="F217" s="213"/>
      <c r="G217" s="213"/>
      <c r="H217" s="213"/>
      <c r="I217" s="213"/>
      <c r="J217" s="213"/>
    </row>
    <row r="218" spans="1:10" x14ac:dyDescent="0.2">
      <c r="A218" s="39"/>
      <c r="B218" s="40"/>
      <c r="C218" s="41"/>
      <c r="D218" s="51"/>
      <c r="E218" s="213"/>
      <c r="F218" s="213"/>
      <c r="G218" s="213"/>
      <c r="H218" s="213"/>
      <c r="I218" s="213"/>
      <c r="J218" s="213"/>
    </row>
    <row r="219" spans="1:10" ht="19" x14ac:dyDescent="0.2">
      <c r="A219" s="42" t="s">
        <v>192</v>
      </c>
      <c r="B219" s="42"/>
      <c r="C219" s="21"/>
      <c r="E219" s="213"/>
      <c r="F219" s="213"/>
      <c r="G219" s="213"/>
      <c r="H219" s="213"/>
      <c r="I219" s="213"/>
      <c r="J219" s="213"/>
    </row>
    <row r="220" spans="1:10" ht="247" x14ac:dyDescent="0.2">
      <c r="A220" s="57" t="s">
        <v>193</v>
      </c>
      <c r="B220" s="45"/>
      <c r="C220" s="45"/>
      <c r="D220" s="5"/>
      <c r="E220" s="213"/>
      <c r="F220" s="213"/>
      <c r="G220" s="213"/>
      <c r="H220" s="213"/>
      <c r="I220" s="213"/>
      <c r="J220" s="213"/>
    </row>
    <row r="221" spans="1:10" ht="18.75" customHeight="1" x14ac:dyDescent="0.2">
      <c r="A221" s="115" t="s">
        <v>194</v>
      </c>
      <c r="B221" s="46"/>
      <c r="C221" s="51">
        <v>7700000</v>
      </c>
      <c r="D221" s="85"/>
      <c r="E221" s="213"/>
      <c r="F221" s="213"/>
      <c r="G221" s="213"/>
      <c r="H221" s="213"/>
      <c r="I221" s="213"/>
      <c r="J221" s="213"/>
    </row>
    <row r="222" spans="1:10" ht="19" x14ac:dyDescent="0.2">
      <c r="A222" s="79" t="s">
        <v>27</v>
      </c>
      <c r="B222" s="21"/>
      <c r="C222" s="21"/>
      <c r="D222" s="69">
        <f>SUM(C221)</f>
        <v>7700000</v>
      </c>
      <c r="E222" s="213"/>
      <c r="F222" s="213"/>
      <c r="G222" s="213"/>
      <c r="H222" s="213"/>
      <c r="I222" s="213"/>
      <c r="J222" s="213"/>
    </row>
    <row r="223" spans="1:10" x14ac:dyDescent="0.2">
      <c r="A223" s="39"/>
      <c r="B223" s="40"/>
      <c r="C223" s="41"/>
      <c r="D223" s="38"/>
      <c r="E223" s="213"/>
      <c r="F223" s="213"/>
      <c r="G223" s="213"/>
      <c r="H223" s="213"/>
      <c r="I223" s="213"/>
      <c r="J223" s="213"/>
    </row>
    <row r="224" spans="1:10" ht="19" x14ac:dyDescent="0.2">
      <c r="A224" s="42" t="s">
        <v>195</v>
      </c>
      <c r="B224" s="42"/>
      <c r="C224" s="21"/>
      <c r="E224" s="213"/>
      <c r="F224" s="213"/>
      <c r="G224" s="213"/>
      <c r="H224" s="213"/>
      <c r="I224" s="213"/>
      <c r="J224" s="213"/>
    </row>
    <row r="225" spans="1:10" x14ac:dyDescent="0.2">
      <c r="A225" s="242" t="s">
        <v>382</v>
      </c>
      <c r="B225" s="243"/>
      <c r="C225" s="243"/>
      <c r="D225" s="116"/>
      <c r="E225" s="213"/>
      <c r="F225" s="213"/>
      <c r="G225" s="213"/>
      <c r="H225" s="213"/>
      <c r="I225" s="213"/>
      <c r="J225" s="213"/>
    </row>
    <row r="226" spans="1:10" ht="18.75" customHeight="1" x14ac:dyDescent="0.2">
      <c r="A226" s="115" t="s">
        <v>196</v>
      </c>
      <c r="B226" s="46"/>
      <c r="C226" s="51">
        <v>600000</v>
      </c>
      <c r="D226" s="85"/>
      <c r="E226" s="213"/>
      <c r="F226" s="213"/>
      <c r="G226" s="213"/>
      <c r="H226" s="213"/>
      <c r="I226" s="213"/>
      <c r="J226" s="213"/>
    </row>
    <row r="227" spans="1:10" x14ac:dyDescent="0.2">
      <c r="A227" s="115" t="s">
        <v>197</v>
      </c>
      <c r="B227" s="46"/>
      <c r="C227" s="51">
        <v>600000</v>
      </c>
      <c r="D227" s="43"/>
      <c r="E227" s="213"/>
      <c r="F227" s="213"/>
      <c r="G227" s="213"/>
      <c r="H227" s="213"/>
      <c r="I227" s="213"/>
      <c r="J227" s="213"/>
    </row>
    <row r="228" spans="1:10" x14ac:dyDescent="0.2">
      <c r="A228" s="115" t="s">
        <v>78</v>
      </c>
      <c r="B228" s="46"/>
      <c r="C228" s="51">
        <v>500000</v>
      </c>
      <c r="D228" s="38"/>
      <c r="E228" s="213"/>
      <c r="F228" s="213"/>
      <c r="G228" s="213"/>
      <c r="H228" s="213"/>
      <c r="I228" s="213"/>
      <c r="J228" s="213"/>
    </row>
    <row r="229" spans="1:10" x14ac:dyDescent="0.2">
      <c r="A229" s="115" t="s">
        <v>194</v>
      </c>
      <c r="B229" s="46"/>
      <c r="C229" s="51">
        <v>4000000</v>
      </c>
      <c r="D229" s="38"/>
      <c r="E229" s="213"/>
      <c r="F229" s="213"/>
      <c r="G229" s="213"/>
      <c r="H229" s="213"/>
      <c r="I229" s="213"/>
      <c r="J229" s="213"/>
    </row>
    <row r="230" spans="1:10" ht="19" x14ac:dyDescent="0.2">
      <c r="A230" s="79" t="s">
        <v>27</v>
      </c>
      <c r="B230" s="21"/>
      <c r="C230" s="21"/>
      <c r="D230" s="69">
        <f>C226+C227+C228+C229</f>
        <v>5700000</v>
      </c>
    </row>
    <row r="231" spans="1:10" ht="18.75" customHeight="1" x14ac:dyDescent="0.2">
      <c r="A231" s="39"/>
      <c r="B231" s="40"/>
      <c r="C231" s="41"/>
      <c r="D231" s="107"/>
    </row>
    <row r="232" spans="1:10" ht="38" x14ac:dyDescent="0.2">
      <c r="A232" s="117" t="s">
        <v>198</v>
      </c>
      <c r="B232" s="118"/>
      <c r="C232" s="35"/>
      <c r="D232" s="119"/>
      <c r="E232" s="213"/>
      <c r="F232" s="213"/>
      <c r="G232" s="213"/>
      <c r="H232" s="213"/>
      <c r="I232" s="213"/>
      <c r="J232" s="213"/>
    </row>
    <row r="233" spans="1:10" x14ac:dyDescent="0.2">
      <c r="A233" s="120"/>
      <c r="B233" s="121"/>
      <c r="C233" s="103"/>
      <c r="D233" s="122"/>
      <c r="E233" s="213"/>
      <c r="F233" s="213"/>
      <c r="G233" s="213"/>
      <c r="H233" s="213"/>
      <c r="I233" s="213"/>
      <c r="J233" s="213"/>
    </row>
    <row r="234" spans="1:10" ht="63.75" customHeight="1" x14ac:dyDescent="0.2">
      <c r="A234" s="185" t="s">
        <v>199</v>
      </c>
      <c r="B234" s="118"/>
      <c r="C234" s="35"/>
      <c r="D234" s="119"/>
      <c r="E234" s="213"/>
      <c r="F234" s="213"/>
      <c r="G234" s="213"/>
      <c r="H234" s="213"/>
      <c r="I234" s="213"/>
      <c r="J234" s="213"/>
    </row>
    <row r="235" spans="1:10" x14ac:dyDescent="0.2">
      <c r="A235" s="185"/>
      <c r="B235" s="118"/>
      <c r="C235" s="35"/>
      <c r="D235" s="119"/>
    </row>
    <row r="236" spans="1:10" ht="18.75" customHeight="1" x14ac:dyDescent="0.2">
      <c r="A236" s="185" t="s">
        <v>200</v>
      </c>
      <c r="B236" s="118"/>
      <c r="C236" s="35"/>
      <c r="D236" s="119"/>
    </row>
    <row r="237" spans="1:10" ht="19" x14ac:dyDescent="0.2">
      <c r="A237" s="185" t="s">
        <v>201</v>
      </c>
      <c r="B237" s="118"/>
      <c r="C237" s="35">
        <v>100000</v>
      </c>
      <c r="D237" s="119"/>
      <c r="E237" s="213"/>
      <c r="F237" s="213"/>
      <c r="G237" s="213"/>
      <c r="H237" s="213"/>
      <c r="I237" s="213"/>
      <c r="J237" s="213"/>
    </row>
    <row r="238" spans="1:10" ht="19" x14ac:dyDescent="0.2">
      <c r="A238" s="185" t="s">
        <v>202</v>
      </c>
      <c r="B238" s="118"/>
      <c r="C238" s="35">
        <v>100000</v>
      </c>
      <c r="D238" s="119"/>
      <c r="E238" s="213"/>
      <c r="F238" s="213"/>
      <c r="G238" s="213"/>
      <c r="H238" s="213"/>
      <c r="I238" s="213"/>
      <c r="J238" s="213"/>
    </row>
    <row r="239" spans="1:10" ht="19" x14ac:dyDescent="0.2">
      <c r="A239" s="185" t="s">
        <v>203</v>
      </c>
      <c r="B239" s="118"/>
      <c r="C239" s="35">
        <v>100000</v>
      </c>
      <c r="D239" s="119"/>
    </row>
    <row r="240" spans="1:10" ht="19" x14ac:dyDescent="0.2">
      <c r="A240" s="219" t="s">
        <v>27</v>
      </c>
      <c r="B240" s="118"/>
      <c r="C240" s="35"/>
      <c r="D240" s="123">
        <f>+C237+C238+C239</f>
        <v>300000</v>
      </c>
      <c r="E240" s="213"/>
      <c r="F240" s="213"/>
      <c r="G240" s="213"/>
      <c r="H240" s="213"/>
      <c r="I240" s="213"/>
      <c r="J240" s="213"/>
    </row>
    <row r="241" spans="1:10" x14ac:dyDescent="0.2">
      <c r="A241" s="220"/>
      <c r="B241" s="124"/>
      <c r="C241" s="125"/>
      <c r="D241" s="126"/>
    </row>
    <row r="242" spans="1:10" ht="19" x14ac:dyDescent="0.2">
      <c r="A242" s="71" t="s">
        <v>204</v>
      </c>
      <c r="B242" s="62"/>
      <c r="C242" s="51"/>
      <c r="D242" s="21"/>
    </row>
    <row r="243" spans="1:10" ht="57" x14ac:dyDescent="0.2">
      <c r="A243" s="104" t="s">
        <v>205</v>
      </c>
      <c r="B243" s="45"/>
      <c r="C243" s="45"/>
      <c r="D243" s="45"/>
    </row>
    <row r="244" spans="1:10" ht="38" x14ac:dyDescent="0.2">
      <c r="A244" s="60" t="s">
        <v>206</v>
      </c>
      <c r="B244" s="46"/>
      <c r="C244" s="51">
        <v>10000000</v>
      </c>
      <c r="D244" s="38"/>
    </row>
    <row r="245" spans="1:10" ht="19" x14ac:dyDescent="0.2">
      <c r="A245" s="43"/>
      <c r="B245" s="62" t="s">
        <v>207</v>
      </c>
      <c r="C245" s="51"/>
      <c r="D245" s="127">
        <f>SUM(C244)</f>
        <v>10000000</v>
      </c>
    </row>
    <row r="246" spans="1:10" x14ac:dyDescent="0.2">
      <c r="A246" s="39"/>
      <c r="B246" s="40"/>
      <c r="C246" s="41"/>
      <c r="D246" s="53"/>
    </row>
    <row r="247" spans="1:10" ht="19" x14ac:dyDescent="0.2">
      <c r="A247" s="71" t="s">
        <v>208</v>
      </c>
      <c r="B247" s="62"/>
      <c r="C247" s="23"/>
      <c r="D247" s="21"/>
    </row>
    <row r="248" spans="1:10" ht="114" x14ac:dyDescent="0.2">
      <c r="A248" s="104" t="s">
        <v>209</v>
      </c>
      <c r="B248" s="45"/>
      <c r="C248" s="45"/>
      <c r="D248" s="45"/>
    </row>
    <row r="249" spans="1:10" ht="19" x14ac:dyDescent="0.2">
      <c r="A249" s="60" t="s">
        <v>210</v>
      </c>
      <c r="B249" s="46"/>
      <c r="C249" s="51">
        <v>1000000</v>
      </c>
      <c r="D249" s="127"/>
    </row>
    <row r="250" spans="1:10" ht="19" x14ac:dyDescent="0.2">
      <c r="A250" s="43"/>
      <c r="B250" s="62" t="s">
        <v>207</v>
      </c>
      <c r="C250" s="51"/>
      <c r="D250" s="127">
        <f>SUM(C249)</f>
        <v>1000000</v>
      </c>
    </row>
    <row r="251" spans="1:10" ht="18.75" customHeight="1" x14ac:dyDescent="0.2">
      <c r="A251" s="39"/>
      <c r="B251" s="40"/>
      <c r="C251" s="128"/>
      <c r="D251" s="53"/>
    </row>
    <row r="252" spans="1:10" ht="19" x14ac:dyDescent="0.2">
      <c r="A252" s="129"/>
      <c r="B252" s="130" t="s">
        <v>211</v>
      </c>
      <c r="C252" s="222"/>
      <c r="D252" s="223">
        <f>+D185+D191+D196+D201+D207+D212+D217+D222+D230+D240+D245+D250</f>
        <v>38390000</v>
      </c>
      <c r="E252" s="213"/>
      <c r="F252" s="213"/>
      <c r="G252" s="213"/>
      <c r="H252" s="213"/>
      <c r="I252" s="213"/>
      <c r="J252" s="213"/>
    </row>
    <row r="253" spans="1:10" x14ac:dyDescent="0.2">
      <c r="A253" s="131" t="s">
        <v>212</v>
      </c>
      <c r="B253" s="132"/>
      <c r="C253" s="133"/>
      <c r="D253" s="43"/>
    </row>
    <row r="254" spans="1:10" ht="409.6" x14ac:dyDescent="0.2">
      <c r="A254" s="134" t="s">
        <v>213</v>
      </c>
      <c r="B254" s="135"/>
      <c r="C254" s="135"/>
      <c r="D254" s="127"/>
    </row>
    <row r="255" spans="1:10" x14ac:dyDescent="0.2">
      <c r="A255" s="136" t="s">
        <v>214</v>
      </c>
      <c r="B255" s="136"/>
      <c r="C255" s="43"/>
      <c r="D255" s="127"/>
    </row>
    <row r="256" spans="1:10" ht="18.75" customHeight="1" x14ac:dyDescent="0.2">
      <c r="A256" s="137"/>
      <c r="B256" s="45"/>
      <c r="C256" s="45"/>
      <c r="D256" s="127"/>
    </row>
    <row r="257" spans="1:10" x14ac:dyDescent="0.2">
      <c r="A257" s="43" t="s">
        <v>215</v>
      </c>
      <c r="B257" s="43" t="s">
        <v>216</v>
      </c>
      <c r="C257" s="138">
        <f>10000*7</f>
        <v>70000</v>
      </c>
      <c r="D257" s="127"/>
      <c r="E257" s="221"/>
      <c r="F257" s="221"/>
      <c r="G257" s="221"/>
      <c r="H257" s="221"/>
      <c r="I257" s="221"/>
      <c r="J257" s="221"/>
    </row>
    <row r="258" spans="1:10" x14ac:dyDescent="0.2">
      <c r="A258" s="43" t="s">
        <v>217</v>
      </c>
      <c r="B258" s="43" t="s">
        <v>218</v>
      </c>
      <c r="C258" s="138">
        <f>133000*6</f>
        <v>798000</v>
      </c>
      <c r="E258" s="216"/>
      <c r="F258" s="216"/>
      <c r="G258" s="216"/>
      <c r="H258" s="216"/>
      <c r="I258" s="216"/>
      <c r="J258" s="216"/>
    </row>
    <row r="259" spans="1:10" x14ac:dyDescent="0.2">
      <c r="A259" s="43" t="s">
        <v>219</v>
      </c>
      <c r="B259" s="43" t="s">
        <v>220</v>
      </c>
      <c r="C259" s="138">
        <v>80000</v>
      </c>
      <c r="D259" s="139"/>
    </row>
    <row r="260" spans="1:10" x14ac:dyDescent="0.2">
      <c r="A260" s="43" t="s">
        <v>221</v>
      </c>
      <c r="B260" s="43" t="s">
        <v>222</v>
      </c>
      <c r="C260" s="138">
        <f>44500*12</f>
        <v>534000</v>
      </c>
      <c r="D260" s="127"/>
    </row>
    <row r="261" spans="1:10" x14ac:dyDescent="0.2">
      <c r="A261" s="43" t="s">
        <v>223</v>
      </c>
      <c r="B261" s="43" t="s">
        <v>224</v>
      </c>
      <c r="C261" s="138">
        <f>23000*6</f>
        <v>138000</v>
      </c>
      <c r="D261" s="43"/>
    </row>
    <row r="262" spans="1:10" x14ac:dyDescent="0.2">
      <c r="A262" s="140" t="s">
        <v>27</v>
      </c>
      <c r="B262" s="141"/>
      <c r="C262" s="141"/>
      <c r="D262" s="127">
        <f>SUM(C257:C261)</f>
        <v>1620000</v>
      </c>
      <c r="E262" s="221"/>
      <c r="F262" s="221"/>
      <c r="G262" s="221"/>
      <c r="H262" s="221"/>
      <c r="I262" s="221"/>
      <c r="J262" s="221"/>
    </row>
    <row r="263" spans="1:10" x14ac:dyDescent="0.2">
      <c r="A263" s="136" t="s">
        <v>225</v>
      </c>
      <c r="B263" s="136"/>
      <c r="C263" s="43"/>
      <c r="E263" s="221"/>
      <c r="F263" s="221"/>
      <c r="G263" s="221"/>
      <c r="H263" s="221"/>
      <c r="I263" s="221"/>
      <c r="J263" s="221"/>
    </row>
    <row r="264" spans="1:10" x14ac:dyDescent="0.2">
      <c r="A264" s="137" t="s">
        <v>226</v>
      </c>
      <c r="B264" s="45"/>
      <c r="C264" s="45"/>
      <c r="D264" s="53"/>
      <c r="E264" s="221"/>
      <c r="F264" s="221"/>
      <c r="G264" s="221"/>
      <c r="H264" s="221"/>
      <c r="I264" s="221"/>
      <c r="J264" s="221"/>
    </row>
    <row r="265" spans="1:10" x14ac:dyDescent="0.2">
      <c r="A265" s="43" t="s">
        <v>227</v>
      </c>
      <c r="B265" s="43" t="s">
        <v>228</v>
      </c>
      <c r="C265" s="138">
        <f>60000*2</f>
        <v>120000</v>
      </c>
      <c r="D265" s="51"/>
      <c r="E265" s="221"/>
      <c r="F265" s="221"/>
      <c r="G265" s="221"/>
      <c r="H265" s="221"/>
      <c r="I265" s="221"/>
      <c r="J265" s="221"/>
    </row>
    <row r="266" spans="1:10" x14ac:dyDescent="0.2">
      <c r="A266" s="140" t="s">
        <v>27</v>
      </c>
      <c r="B266" s="141"/>
      <c r="C266" s="141"/>
      <c r="D266" s="127">
        <f>SUM(C265:C265)</f>
        <v>120000</v>
      </c>
      <c r="E266" s="216"/>
      <c r="F266" s="216"/>
      <c r="G266" s="216"/>
      <c r="H266" s="216"/>
      <c r="I266" s="216"/>
      <c r="J266" s="216"/>
    </row>
    <row r="267" spans="1:10" x14ac:dyDescent="0.2">
      <c r="A267" s="142"/>
      <c r="B267" s="143"/>
      <c r="C267" s="144"/>
      <c r="D267" s="53"/>
      <c r="E267" s="216"/>
      <c r="F267" s="216"/>
      <c r="G267" s="216"/>
      <c r="H267" s="216"/>
      <c r="I267" s="216"/>
      <c r="J267" s="216"/>
    </row>
    <row r="268" spans="1:10" x14ac:dyDescent="0.2">
      <c r="A268" s="136" t="s">
        <v>229</v>
      </c>
      <c r="B268" s="43"/>
      <c r="C268" s="145"/>
      <c r="D268" s="95"/>
    </row>
    <row r="269" spans="1:10" ht="18.75" customHeight="1" x14ac:dyDescent="0.2">
      <c r="A269" s="52" t="s">
        <v>230</v>
      </c>
      <c r="B269" s="102"/>
      <c r="C269" s="102"/>
      <c r="D269" s="146"/>
    </row>
    <row r="270" spans="1:10" x14ac:dyDescent="0.2">
      <c r="E270" s="213"/>
      <c r="F270" s="213"/>
      <c r="G270" s="213"/>
      <c r="H270" s="213"/>
      <c r="I270" s="213"/>
      <c r="J270" s="213"/>
    </row>
    <row r="271" spans="1:10" ht="38" x14ac:dyDescent="0.2">
      <c r="A271" s="43" t="s">
        <v>231</v>
      </c>
      <c r="B271" s="37" t="s">
        <v>232</v>
      </c>
      <c r="C271" s="138">
        <v>150000</v>
      </c>
      <c r="D271" s="147"/>
    </row>
    <row r="272" spans="1:10" x14ac:dyDescent="0.2">
      <c r="A272" s="43" t="s">
        <v>233</v>
      </c>
      <c r="B272" s="43" t="s">
        <v>234</v>
      </c>
      <c r="C272" s="138">
        <f>40000*6</f>
        <v>240000</v>
      </c>
      <c r="D272" s="43"/>
    </row>
    <row r="273" spans="1:10" x14ac:dyDescent="0.2">
      <c r="A273" s="43" t="s">
        <v>235</v>
      </c>
      <c r="B273" s="43" t="s">
        <v>65</v>
      </c>
      <c r="C273" s="138">
        <v>60000</v>
      </c>
      <c r="D273" s="148"/>
      <c r="E273" s="213"/>
      <c r="F273" s="213"/>
      <c r="G273" s="213"/>
      <c r="H273" s="213"/>
      <c r="I273" s="213"/>
      <c r="J273" s="213"/>
    </row>
    <row r="274" spans="1:10" ht="18.75" customHeight="1" x14ac:dyDescent="0.2">
      <c r="A274" s="67" t="s">
        <v>27</v>
      </c>
      <c r="B274" s="43"/>
      <c r="C274" s="145"/>
      <c r="D274" s="127">
        <f>SUM(C271:C273)</f>
        <v>450000</v>
      </c>
    </row>
    <row r="275" spans="1:10" x14ac:dyDescent="0.2">
      <c r="A275" s="142"/>
      <c r="B275" s="143"/>
      <c r="C275" s="144"/>
      <c r="D275" s="148"/>
      <c r="E275" s="214"/>
      <c r="F275" s="214"/>
      <c r="G275" s="214"/>
      <c r="H275" s="214"/>
      <c r="I275" s="214"/>
      <c r="J275" s="214"/>
    </row>
    <row r="276" spans="1:10" x14ac:dyDescent="0.2">
      <c r="A276" s="136" t="s">
        <v>236</v>
      </c>
      <c r="B276" s="43"/>
      <c r="C276" s="145"/>
      <c r="D276" s="148"/>
      <c r="E276" s="213"/>
      <c r="F276" s="213"/>
      <c r="G276" s="213"/>
      <c r="H276" s="213"/>
      <c r="I276" s="213"/>
      <c r="J276" s="213"/>
    </row>
    <row r="277" spans="1:10" ht="57" x14ac:dyDescent="0.2">
      <c r="A277" s="52" t="s">
        <v>237</v>
      </c>
      <c r="B277" s="102"/>
      <c r="C277" s="102"/>
      <c r="D277" s="149"/>
    </row>
    <row r="278" spans="1:10" x14ac:dyDescent="0.2">
      <c r="A278" s="141" t="s">
        <v>238</v>
      </c>
      <c r="B278" s="141" t="s">
        <v>239</v>
      </c>
      <c r="C278" s="150">
        <v>75000</v>
      </c>
    </row>
    <row r="279" spans="1:10" x14ac:dyDescent="0.2">
      <c r="A279" s="141" t="s">
        <v>240</v>
      </c>
      <c r="B279" s="141" t="s">
        <v>241</v>
      </c>
      <c r="C279" s="150">
        <v>40000</v>
      </c>
      <c r="D279" s="43"/>
    </row>
    <row r="280" spans="1:10" x14ac:dyDescent="0.2">
      <c r="A280" s="141" t="s">
        <v>242</v>
      </c>
      <c r="B280" s="141" t="s">
        <v>243</v>
      </c>
      <c r="C280" s="150">
        <v>80000</v>
      </c>
      <c r="D280" s="43"/>
      <c r="E280" s="151"/>
      <c r="F280" s="151"/>
      <c r="G280" s="151"/>
    </row>
    <row r="281" spans="1:10" x14ac:dyDescent="0.2">
      <c r="A281" s="67" t="s">
        <v>27</v>
      </c>
      <c r="B281" s="43"/>
      <c r="C281" s="145"/>
      <c r="D281" s="127">
        <f>SUM(C278:C280)</f>
        <v>195000</v>
      </c>
    </row>
    <row r="282" spans="1:10" x14ac:dyDescent="0.2">
      <c r="A282" s="142"/>
      <c r="B282" s="143"/>
      <c r="C282" s="144"/>
      <c r="D282" s="148"/>
    </row>
    <row r="283" spans="1:10" x14ac:dyDescent="0.2">
      <c r="A283" s="240" t="s">
        <v>244</v>
      </c>
      <c r="B283" s="232"/>
      <c r="C283" s="145"/>
      <c r="D283" s="148"/>
      <c r="E283" s="213"/>
      <c r="F283" s="213"/>
      <c r="G283" s="213"/>
      <c r="H283" s="213"/>
      <c r="I283" s="213"/>
      <c r="J283" s="213"/>
    </row>
    <row r="284" spans="1:10" ht="57" x14ac:dyDescent="0.2">
      <c r="A284" s="70" t="s">
        <v>245</v>
      </c>
      <c r="B284" s="102"/>
      <c r="C284" s="102"/>
      <c r="D284" s="151"/>
      <c r="E284" s="213"/>
      <c r="F284" s="213"/>
      <c r="G284" s="213"/>
      <c r="H284" s="213"/>
      <c r="I284" s="213"/>
      <c r="J284" s="213"/>
    </row>
    <row r="285" spans="1:10" x14ac:dyDescent="0.2">
      <c r="A285" s="43" t="s">
        <v>246</v>
      </c>
      <c r="B285" s="43" t="s">
        <v>247</v>
      </c>
      <c r="C285" s="138">
        <v>250000</v>
      </c>
      <c r="D285" s="152"/>
      <c r="E285" s="213"/>
      <c r="F285" s="213"/>
      <c r="G285" s="213"/>
      <c r="H285" s="213"/>
      <c r="I285" s="213"/>
      <c r="J285" s="213"/>
    </row>
    <row r="286" spans="1:10" x14ac:dyDescent="0.2">
      <c r="A286" s="43" t="s">
        <v>248</v>
      </c>
      <c r="B286" s="43" t="s">
        <v>249</v>
      </c>
      <c r="C286" s="138">
        <v>60000</v>
      </c>
      <c r="D286" s="145"/>
      <c r="E286" s="213"/>
      <c r="F286" s="213"/>
      <c r="G286" s="213"/>
      <c r="H286" s="213"/>
      <c r="I286" s="213"/>
      <c r="J286" s="213"/>
    </row>
    <row r="287" spans="1:10" x14ac:dyDescent="0.2">
      <c r="A287" s="43" t="s">
        <v>250</v>
      </c>
      <c r="B287" s="43" t="s">
        <v>251</v>
      </c>
      <c r="C287" s="138">
        <f>45000*3</f>
        <v>135000</v>
      </c>
      <c r="D287" s="43"/>
      <c r="E287" s="213"/>
      <c r="F287" s="213"/>
      <c r="G287" s="213"/>
      <c r="H287" s="213"/>
      <c r="I287" s="213"/>
      <c r="J287" s="213"/>
    </row>
    <row r="288" spans="1:10" x14ac:dyDescent="0.2">
      <c r="A288" s="43" t="s">
        <v>252</v>
      </c>
      <c r="B288" s="43" t="s">
        <v>67</v>
      </c>
      <c r="C288" s="138">
        <v>300000</v>
      </c>
      <c r="E288" s="151"/>
      <c r="F288" s="151"/>
      <c r="G288" s="151"/>
      <c r="H288" s="151"/>
      <c r="I288" s="151"/>
    </row>
    <row r="289" spans="1:10" x14ac:dyDescent="0.2">
      <c r="A289" s="67" t="s">
        <v>27</v>
      </c>
      <c r="B289" s="67"/>
      <c r="C289" s="138"/>
      <c r="D289" s="127">
        <f>SUM(C285:C288)</f>
        <v>745000</v>
      </c>
    </row>
    <row r="290" spans="1:10" x14ac:dyDescent="0.2">
      <c r="A290" s="153"/>
      <c r="B290" s="154"/>
      <c r="C290" s="155"/>
      <c r="D290" s="148"/>
    </row>
    <row r="291" spans="1:10" ht="19" x14ac:dyDescent="0.2">
      <c r="B291" s="156" t="s">
        <v>253</v>
      </c>
      <c r="C291" s="222"/>
      <c r="D291" s="224">
        <f>+D262+D266+D274+D281+D289</f>
        <v>3130000</v>
      </c>
      <c r="E291" s="213"/>
      <c r="F291" s="213"/>
      <c r="G291" s="213"/>
      <c r="H291" s="213"/>
      <c r="I291" s="213"/>
      <c r="J291" s="213"/>
    </row>
    <row r="292" spans="1:10" x14ac:dyDescent="0.2">
      <c r="A292" s="50"/>
      <c r="B292" s="62"/>
      <c r="C292" s="23"/>
      <c r="E292" s="213"/>
      <c r="F292" s="213"/>
      <c r="G292" s="213"/>
      <c r="H292" s="213"/>
      <c r="I292" s="213"/>
      <c r="J292" s="213"/>
    </row>
    <row r="293" spans="1:10" x14ac:dyDescent="0.2">
      <c r="A293" s="241" t="s">
        <v>379</v>
      </c>
      <c r="B293" s="236"/>
      <c r="C293" s="51"/>
      <c r="D293" s="152"/>
      <c r="E293" s="213"/>
      <c r="F293" s="213"/>
      <c r="G293" s="213"/>
      <c r="H293" s="213"/>
      <c r="I293" s="213"/>
      <c r="J293" s="213"/>
    </row>
    <row r="294" spans="1:10" x14ac:dyDescent="0.2">
      <c r="A294" s="237"/>
      <c r="B294" s="236"/>
      <c r="C294" s="157"/>
      <c r="D294" s="209"/>
    </row>
    <row r="295" spans="1:10" x14ac:dyDescent="0.2">
      <c r="A295" s="136" t="s">
        <v>254</v>
      </c>
      <c r="B295" s="37"/>
      <c r="C295" s="24"/>
      <c r="D295" s="43"/>
      <c r="E295" s="151"/>
      <c r="F295" s="151"/>
      <c r="G295" s="151"/>
      <c r="H295" s="151"/>
      <c r="I295" s="151"/>
      <c r="J295" s="151"/>
    </row>
    <row r="296" spans="1:10" x14ac:dyDescent="0.2">
      <c r="A296" s="45" t="s">
        <v>255</v>
      </c>
      <c r="B296" s="102"/>
      <c r="C296" s="158"/>
      <c r="D296" s="208"/>
    </row>
    <row r="297" spans="1:10" ht="19" x14ac:dyDescent="0.2">
      <c r="A297" s="43" t="s">
        <v>256</v>
      </c>
      <c r="B297" s="37" t="s">
        <v>257</v>
      </c>
      <c r="C297" s="24">
        <v>540000</v>
      </c>
      <c r="D297" s="148"/>
    </row>
    <row r="298" spans="1:10" ht="39" customHeight="1" x14ac:dyDescent="0.2">
      <c r="A298" s="64" t="s">
        <v>258</v>
      </c>
      <c r="B298" s="37" t="s">
        <v>259</v>
      </c>
      <c r="C298" s="48">
        <v>216000</v>
      </c>
      <c r="D298" s="148"/>
      <c r="E298" s="213"/>
      <c r="F298" s="213"/>
      <c r="G298" s="213"/>
      <c r="H298" s="213"/>
      <c r="I298" s="213"/>
      <c r="J298" s="213"/>
    </row>
    <row r="299" spans="1:10" ht="19" x14ac:dyDescent="0.2">
      <c r="A299" s="64" t="s">
        <v>260</v>
      </c>
      <c r="B299" s="37" t="s">
        <v>261</v>
      </c>
      <c r="C299" s="48">
        <v>156000</v>
      </c>
      <c r="D299" s="159"/>
      <c r="E299" s="213"/>
      <c r="F299" s="213"/>
      <c r="G299" s="213"/>
      <c r="H299" s="213"/>
      <c r="I299" s="213"/>
      <c r="J299" s="213"/>
    </row>
    <row r="300" spans="1:10" ht="19" x14ac:dyDescent="0.2">
      <c r="A300" s="64" t="s">
        <v>262</v>
      </c>
      <c r="B300" s="37" t="s">
        <v>263</v>
      </c>
      <c r="C300" s="48">
        <v>72000</v>
      </c>
      <c r="D300" s="152"/>
      <c r="E300" s="213"/>
      <c r="F300" s="213"/>
      <c r="G300" s="213"/>
      <c r="H300" s="213"/>
      <c r="I300" s="213"/>
      <c r="J300" s="213"/>
    </row>
    <row r="301" spans="1:10" ht="19" x14ac:dyDescent="0.2">
      <c r="A301" s="64" t="s">
        <v>264</v>
      </c>
      <c r="B301" s="37" t="s">
        <v>265</v>
      </c>
      <c r="C301" s="48">
        <v>660000</v>
      </c>
      <c r="D301" s="145"/>
      <c r="E301" s="213"/>
      <c r="F301" s="213"/>
      <c r="G301" s="213"/>
      <c r="H301" s="213"/>
      <c r="I301" s="213"/>
      <c r="J301" s="213"/>
    </row>
    <row r="302" spans="1:10" ht="19" x14ac:dyDescent="0.2">
      <c r="A302" s="160" t="s">
        <v>27</v>
      </c>
      <c r="B302" s="160"/>
      <c r="C302" s="58"/>
      <c r="D302" s="58">
        <f>SUM(C297:C301)</f>
        <v>1644000</v>
      </c>
    </row>
    <row r="303" spans="1:10" x14ac:dyDescent="0.2">
      <c r="A303" s="161"/>
      <c r="B303" s="162"/>
      <c r="C303" s="163"/>
      <c r="D303" s="208"/>
    </row>
    <row r="304" spans="1:10" x14ac:dyDescent="0.2">
      <c r="A304" s="164" t="s">
        <v>266</v>
      </c>
      <c r="B304" s="47"/>
      <c r="C304" s="48"/>
      <c r="D304" s="148"/>
    </row>
    <row r="305" spans="1:10" x14ac:dyDescent="0.2">
      <c r="A305" s="165" t="s">
        <v>267</v>
      </c>
      <c r="B305" s="166"/>
      <c r="C305" s="167"/>
      <c r="D305" s="208"/>
    </row>
    <row r="306" spans="1:10" ht="19" x14ac:dyDescent="0.2">
      <c r="A306" s="64" t="s">
        <v>256</v>
      </c>
      <c r="B306" s="37" t="s">
        <v>268</v>
      </c>
      <c r="C306" s="48">
        <v>240000</v>
      </c>
      <c r="D306" s="148"/>
      <c r="E306" s="213"/>
      <c r="F306" s="213"/>
      <c r="G306" s="213"/>
      <c r="H306" s="213"/>
      <c r="I306" s="213"/>
      <c r="J306" s="213"/>
    </row>
    <row r="307" spans="1:10" ht="19" x14ac:dyDescent="0.2">
      <c r="A307" s="64" t="s">
        <v>258</v>
      </c>
      <c r="B307" s="37" t="s">
        <v>269</v>
      </c>
      <c r="C307" s="48">
        <v>240000</v>
      </c>
      <c r="E307" s="213"/>
      <c r="F307" s="213"/>
      <c r="G307" s="213"/>
      <c r="H307" s="213"/>
      <c r="I307" s="213"/>
      <c r="J307" s="213"/>
    </row>
    <row r="308" spans="1:10" ht="19" x14ac:dyDescent="0.2">
      <c r="A308" s="64" t="s">
        <v>270</v>
      </c>
      <c r="B308" s="37" t="s">
        <v>271</v>
      </c>
      <c r="C308" s="48">
        <v>108000</v>
      </c>
      <c r="D308" s="152"/>
      <c r="E308" s="213"/>
      <c r="F308" s="213"/>
      <c r="G308" s="213"/>
      <c r="H308" s="213"/>
      <c r="I308" s="213"/>
      <c r="J308" s="213"/>
    </row>
    <row r="309" spans="1:10" ht="19" x14ac:dyDescent="0.2">
      <c r="A309" s="64" t="s">
        <v>272</v>
      </c>
      <c r="B309" s="37" t="s">
        <v>263</v>
      </c>
      <c r="C309" s="48">
        <v>72000</v>
      </c>
      <c r="D309" s="168"/>
      <c r="E309" s="213"/>
      <c r="F309" s="213"/>
      <c r="G309" s="213"/>
      <c r="H309" s="213"/>
      <c r="I309" s="213"/>
      <c r="J309" s="213"/>
    </row>
    <row r="310" spans="1:10" ht="19" x14ac:dyDescent="0.2">
      <c r="A310" s="64" t="s">
        <v>264</v>
      </c>
      <c r="B310" s="37" t="s">
        <v>273</v>
      </c>
      <c r="C310" s="48">
        <v>462000</v>
      </c>
      <c r="D310" s="127"/>
    </row>
    <row r="311" spans="1:10" ht="19" x14ac:dyDescent="0.2">
      <c r="A311" s="160" t="s">
        <v>27</v>
      </c>
      <c r="B311" s="160"/>
      <c r="C311" s="58"/>
      <c r="D311" s="58">
        <f>SUM(C306:C310)</f>
        <v>1122000</v>
      </c>
    </row>
    <row r="312" spans="1:10" x14ac:dyDescent="0.2">
      <c r="A312" s="161"/>
      <c r="B312" s="162"/>
      <c r="C312" s="163"/>
      <c r="D312" s="208"/>
    </row>
    <row r="313" spans="1:10" x14ac:dyDescent="0.2">
      <c r="A313" s="164" t="s">
        <v>380</v>
      </c>
      <c r="B313" s="47"/>
      <c r="C313" s="48"/>
      <c r="D313" s="66"/>
    </row>
    <row r="314" spans="1:10" ht="19" x14ac:dyDescent="0.2">
      <c r="A314" s="166" t="s">
        <v>267</v>
      </c>
      <c r="B314" s="166"/>
      <c r="C314" s="167"/>
      <c r="D314" s="208"/>
      <c r="E314" s="213"/>
      <c r="F314" s="213"/>
      <c r="G314" s="213"/>
      <c r="H314" s="213"/>
      <c r="I314" s="213"/>
      <c r="J314" s="213"/>
    </row>
    <row r="315" spans="1:10" ht="19" x14ac:dyDescent="0.2">
      <c r="A315" s="64" t="s">
        <v>256</v>
      </c>
      <c r="B315" s="37" t="s">
        <v>274</v>
      </c>
      <c r="C315" s="48">
        <v>192000</v>
      </c>
      <c r="D315" s="66"/>
      <c r="E315" s="213"/>
      <c r="F315" s="213"/>
      <c r="G315" s="213"/>
      <c r="H315" s="213"/>
      <c r="I315" s="213"/>
      <c r="J315" s="213"/>
    </row>
    <row r="316" spans="1:10" ht="19" x14ac:dyDescent="0.2">
      <c r="A316" s="64" t="s">
        <v>275</v>
      </c>
      <c r="B316" s="37" t="s">
        <v>274</v>
      </c>
      <c r="C316" s="48">
        <v>192000</v>
      </c>
      <c r="D316" s="23"/>
      <c r="E316" s="213"/>
      <c r="F316" s="213"/>
      <c r="G316" s="213"/>
      <c r="H316" s="213"/>
      <c r="I316" s="213"/>
      <c r="J316" s="213"/>
    </row>
    <row r="317" spans="1:10" ht="19" x14ac:dyDescent="0.2">
      <c r="A317" s="64" t="s">
        <v>276</v>
      </c>
      <c r="B317" s="37" t="s">
        <v>277</v>
      </c>
      <c r="C317" s="48">
        <v>60000</v>
      </c>
      <c r="D317" s="23"/>
      <c r="E317" s="213"/>
      <c r="F317" s="213"/>
      <c r="G317" s="213"/>
      <c r="H317" s="213"/>
      <c r="I317" s="213"/>
      <c r="J317" s="213"/>
    </row>
    <row r="318" spans="1:10" ht="19" x14ac:dyDescent="0.2">
      <c r="A318" s="64" t="s">
        <v>262</v>
      </c>
      <c r="B318" s="37" t="s">
        <v>278</v>
      </c>
      <c r="C318" s="48">
        <v>30000</v>
      </c>
      <c r="D318" s="23"/>
    </row>
    <row r="319" spans="1:10" ht="19" x14ac:dyDescent="0.2">
      <c r="A319" s="64" t="s">
        <v>264</v>
      </c>
      <c r="B319" s="37" t="s">
        <v>279</v>
      </c>
      <c r="C319" s="48">
        <v>198000</v>
      </c>
      <c r="D319" s="23"/>
    </row>
    <row r="320" spans="1:10" ht="19" x14ac:dyDescent="0.2">
      <c r="A320" s="160" t="s">
        <v>27</v>
      </c>
      <c r="B320" s="160"/>
      <c r="C320" s="58"/>
      <c r="D320" s="58">
        <f>SUM(C315:C319)</f>
        <v>672000</v>
      </c>
    </row>
    <row r="321" spans="1:10" x14ac:dyDescent="0.2">
      <c r="A321" s="169"/>
      <c r="B321" s="169"/>
      <c r="C321" s="170"/>
      <c r="D321" s="171"/>
    </row>
    <row r="322" spans="1:10" ht="19" x14ac:dyDescent="0.2">
      <c r="A322" s="172" t="s">
        <v>280</v>
      </c>
      <c r="B322" s="160"/>
      <c r="C322" s="58"/>
      <c r="D322" s="23"/>
    </row>
    <row r="323" spans="1:10" ht="19" x14ac:dyDescent="0.2">
      <c r="A323" s="166" t="s">
        <v>281</v>
      </c>
      <c r="B323" s="166"/>
      <c r="C323" s="167"/>
      <c r="D323" s="208"/>
    </row>
    <row r="324" spans="1:10" ht="19" x14ac:dyDescent="0.2">
      <c r="A324" s="64" t="s">
        <v>282</v>
      </c>
      <c r="B324" s="37" t="s">
        <v>283</v>
      </c>
      <c r="C324" s="48">
        <v>62000</v>
      </c>
      <c r="D324" s="23"/>
    </row>
    <row r="325" spans="1:10" ht="19" x14ac:dyDescent="0.2">
      <c r="A325" s="64" t="s">
        <v>275</v>
      </c>
      <c r="B325" s="37" t="s">
        <v>269</v>
      </c>
      <c r="C325" s="48">
        <v>240000</v>
      </c>
      <c r="D325" s="23"/>
    </row>
    <row r="326" spans="1:10" ht="19" x14ac:dyDescent="0.2">
      <c r="A326" s="64" t="s">
        <v>276</v>
      </c>
      <c r="B326" s="37" t="s">
        <v>284</v>
      </c>
      <c r="C326" s="48">
        <v>96000</v>
      </c>
      <c r="D326" s="23"/>
      <c r="E326" s="213"/>
      <c r="F326" s="213"/>
      <c r="G326" s="213"/>
      <c r="H326" s="213"/>
      <c r="I326" s="213"/>
      <c r="J326" s="213"/>
    </row>
    <row r="327" spans="1:10" ht="19" x14ac:dyDescent="0.2">
      <c r="A327" s="64" t="s">
        <v>262</v>
      </c>
      <c r="B327" s="37" t="s">
        <v>263</v>
      </c>
      <c r="C327" s="48">
        <v>72000</v>
      </c>
      <c r="D327" s="23"/>
      <c r="E327" s="213"/>
      <c r="F327" s="213"/>
      <c r="G327" s="213"/>
      <c r="H327" s="213"/>
      <c r="I327" s="213"/>
      <c r="J327" s="213"/>
    </row>
    <row r="328" spans="1:10" ht="19" x14ac:dyDescent="0.2">
      <c r="A328" s="64" t="s">
        <v>264</v>
      </c>
      <c r="B328" s="37" t="s">
        <v>285</v>
      </c>
      <c r="C328" s="48">
        <v>343000</v>
      </c>
      <c r="D328" s="23"/>
      <c r="E328" s="213"/>
      <c r="F328" s="213"/>
      <c r="G328" s="213"/>
      <c r="H328" s="213"/>
      <c r="I328" s="213"/>
      <c r="J328" s="213"/>
    </row>
    <row r="329" spans="1:10" ht="19" x14ac:dyDescent="0.2">
      <c r="A329" s="160" t="s">
        <v>27</v>
      </c>
      <c r="B329" s="160"/>
      <c r="C329" s="58"/>
      <c r="D329" s="58">
        <f>SUM(C324:C328)</f>
        <v>813000</v>
      </c>
      <c r="E329" s="213"/>
      <c r="F329" s="213"/>
      <c r="G329" s="213"/>
      <c r="H329" s="213"/>
      <c r="I329" s="213"/>
      <c r="J329" s="213"/>
    </row>
    <row r="330" spans="1:10" x14ac:dyDescent="0.2">
      <c r="A330" s="169"/>
      <c r="B330" s="169"/>
      <c r="C330" s="170"/>
      <c r="D330" s="171"/>
      <c r="E330" s="213"/>
      <c r="F330" s="213"/>
      <c r="G330" s="213"/>
      <c r="H330" s="213"/>
      <c r="I330" s="213"/>
      <c r="J330" s="213"/>
    </row>
    <row r="331" spans="1:10" ht="19" x14ac:dyDescent="0.2">
      <c r="A331" s="172" t="s">
        <v>286</v>
      </c>
      <c r="B331" s="160"/>
      <c r="C331" s="58"/>
      <c r="D331" s="23"/>
      <c r="E331" s="213"/>
      <c r="F331" s="213"/>
      <c r="G331" s="213"/>
      <c r="H331" s="213"/>
      <c r="I331" s="213"/>
      <c r="J331" s="213"/>
    </row>
    <row r="332" spans="1:10" ht="19" x14ac:dyDescent="0.2">
      <c r="A332" s="166" t="s">
        <v>287</v>
      </c>
      <c r="B332" s="166"/>
      <c r="C332" s="167"/>
      <c r="D332" s="208"/>
      <c r="E332" s="213"/>
      <c r="F332" s="213"/>
      <c r="G332" s="213"/>
      <c r="H332" s="213"/>
      <c r="I332" s="213"/>
      <c r="J332" s="213"/>
    </row>
    <row r="333" spans="1:10" ht="19" x14ac:dyDescent="0.2">
      <c r="A333" s="64" t="s">
        <v>282</v>
      </c>
      <c r="B333" s="37" t="s">
        <v>283</v>
      </c>
      <c r="C333" s="48">
        <v>62000</v>
      </c>
      <c r="D333" s="23"/>
      <c r="E333" s="213"/>
      <c r="F333" s="213"/>
      <c r="G333" s="213"/>
      <c r="H333" s="213"/>
      <c r="I333" s="213"/>
      <c r="J333" s="213"/>
    </row>
    <row r="334" spans="1:10" ht="19" x14ac:dyDescent="0.2">
      <c r="A334" s="64" t="s">
        <v>275</v>
      </c>
      <c r="B334" s="37" t="s">
        <v>269</v>
      </c>
      <c r="C334" s="48">
        <v>240000</v>
      </c>
      <c r="D334" s="23"/>
      <c r="E334" s="213"/>
      <c r="F334" s="213"/>
      <c r="G334" s="213"/>
      <c r="H334" s="213"/>
      <c r="I334" s="213"/>
      <c r="J334" s="213"/>
    </row>
    <row r="335" spans="1:10" ht="19" x14ac:dyDescent="0.2">
      <c r="A335" s="64" t="s">
        <v>276</v>
      </c>
      <c r="B335" s="37" t="s">
        <v>284</v>
      </c>
      <c r="C335" s="48">
        <v>96000</v>
      </c>
      <c r="D335" s="23"/>
      <c r="E335" s="213"/>
      <c r="F335" s="213"/>
      <c r="G335" s="213"/>
      <c r="H335" s="213"/>
      <c r="I335" s="213"/>
      <c r="J335" s="213"/>
    </row>
    <row r="336" spans="1:10" ht="19" x14ac:dyDescent="0.2">
      <c r="A336" s="64" t="s">
        <v>262</v>
      </c>
      <c r="B336" s="37" t="s">
        <v>263</v>
      </c>
      <c r="C336" s="48">
        <v>72000</v>
      </c>
      <c r="D336" s="23"/>
      <c r="E336" s="213"/>
      <c r="F336" s="213"/>
      <c r="G336" s="213"/>
      <c r="H336" s="213"/>
      <c r="I336" s="213"/>
      <c r="J336" s="213"/>
    </row>
    <row r="337" spans="1:10" ht="19" x14ac:dyDescent="0.2">
      <c r="A337" s="64" t="s">
        <v>264</v>
      </c>
      <c r="B337" s="37" t="s">
        <v>285</v>
      </c>
      <c r="C337" s="48">
        <v>343000</v>
      </c>
      <c r="D337" s="23"/>
      <c r="E337" s="213"/>
      <c r="F337" s="213"/>
      <c r="G337" s="213"/>
      <c r="H337" s="213"/>
      <c r="I337" s="213"/>
      <c r="J337" s="213"/>
    </row>
    <row r="338" spans="1:10" ht="19" x14ac:dyDescent="0.2">
      <c r="A338" s="160" t="s">
        <v>27</v>
      </c>
      <c r="B338" s="160"/>
      <c r="C338" s="58"/>
      <c r="D338" s="58">
        <f>SUM(C333:C337)</f>
        <v>813000</v>
      </c>
      <c r="E338" s="213"/>
      <c r="F338" s="213"/>
      <c r="G338" s="213"/>
      <c r="H338" s="213"/>
      <c r="I338" s="213"/>
      <c r="J338" s="213"/>
    </row>
    <row r="339" spans="1:10" x14ac:dyDescent="0.2">
      <c r="A339" s="173"/>
      <c r="B339" s="169"/>
      <c r="C339" s="170"/>
      <c r="D339" s="170"/>
      <c r="E339" s="213"/>
      <c r="F339" s="213"/>
      <c r="G339" s="213"/>
      <c r="H339" s="213"/>
      <c r="I339" s="213"/>
      <c r="J339" s="213"/>
    </row>
    <row r="340" spans="1:10" ht="19" x14ac:dyDescent="0.2">
      <c r="A340" s="172" t="s">
        <v>288</v>
      </c>
      <c r="B340" s="160"/>
      <c r="C340" s="58"/>
      <c r="D340" s="58"/>
      <c r="E340" s="213"/>
      <c r="F340" s="213"/>
      <c r="G340" s="213"/>
      <c r="H340" s="213"/>
      <c r="I340" s="213"/>
      <c r="J340" s="213"/>
    </row>
    <row r="341" spans="1:10" ht="19" x14ac:dyDescent="0.2">
      <c r="A341" s="166" t="s">
        <v>267</v>
      </c>
      <c r="B341" s="166"/>
      <c r="C341" s="167"/>
      <c r="D341" s="208"/>
      <c r="E341" s="213"/>
      <c r="F341" s="213"/>
      <c r="G341" s="213"/>
      <c r="H341" s="213"/>
      <c r="I341" s="213"/>
      <c r="J341" s="213"/>
    </row>
    <row r="342" spans="1:10" ht="19" x14ac:dyDescent="0.2">
      <c r="A342" s="64" t="s">
        <v>275</v>
      </c>
      <c r="B342" s="37" t="s">
        <v>268</v>
      </c>
      <c r="C342" s="48">
        <v>324000</v>
      </c>
      <c r="D342" s="23"/>
      <c r="E342" s="213"/>
      <c r="F342" s="213"/>
      <c r="G342" s="213"/>
      <c r="H342" s="213"/>
      <c r="I342" s="213"/>
      <c r="J342" s="213"/>
    </row>
    <row r="343" spans="1:10" ht="19" x14ac:dyDescent="0.2">
      <c r="A343" s="64" t="s">
        <v>276</v>
      </c>
      <c r="B343" s="37" t="s">
        <v>284</v>
      </c>
      <c r="C343" s="48">
        <v>96000</v>
      </c>
      <c r="D343" s="23"/>
      <c r="E343" s="213"/>
      <c r="F343" s="213"/>
      <c r="G343" s="213"/>
      <c r="H343" s="213"/>
      <c r="I343" s="213"/>
      <c r="J343" s="213"/>
    </row>
    <row r="344" spans="1:10" ht="19" x14ac:dyDescent="0.2">
      <c r="A344" s="64" t="s">
        <v>262</v>
      </c>
      <c r="B344" s="37" t="s">
        <v>263</v>
      </c>
      <c r="C344" s="48">
        <v>72000</v>
      </c>
      <c r="D344" s="23"/>
      <c r="E344" s="213"/>
      <c r="F344" s="213"/>
      <c r="G344" s="213"/>
      <c r="H344" s="213"/>
      <c r="I344" s="213"/>
      <c r="J344" s="213"/>
    </row>
    <row r="345" spans="1:10" ht="19" x14ac:dyDescent="0.2">
      <c r="A345" s="64" t="s">
        <v>264</v>
      </c>
      <c r="B345" s="37" t="s">
        <v>289</v>
      </c>
      <c r="C345" s="48">
        <v>330000</v>
      </c>
      <c r="D345" s="23"/>
      <c r="E345" s="213"/>
      <c r="F345" s="213"/>
      <c r="G345" s="213"/>
      <c r="H345" s="213"/>
      <c r="I345" s="213"/>
      <c r="J345" s="213"/>
    </row>
    <row r="346" spans="1:10" ht="19" x14ac:dyDescent="0.2">
      <c r="A346" s="160" t="s">
        <v>27</v>
      </c>
      <c r="B346" s="160"/>
      <c r="C346" s="58"/>
      <c r="D346" s="58">
        <f>SUM(C342:C345)</f>
        <v>822000</v>
      </c>
      <c r="E346" s="213"/>
      <c r="F346" s="213"/>
      <c r="G346" s="213"/>
      <c r="H346" s="213"/>
      <c r="I346" s="213"/>
      <c r="J346" s="213"/>
    </row>
    <row r="347" spans="1:10" x14ac:dyDescent="0.2">
      <c r="A347" s="173"/>
      <c r="B347" s="169"/>
      <c r="C347" s="170"/>
      <c r="D347" s="170"/>
      <c r="E347" s="213"/>
      <c r="F347" s="213"/>
      <c r="G347" s="213"/>
      <c r="H347" s="213"/>
      <c r="I347" s="213"/>
      <c r="J347" s="213"/>
    </row>
    <row r="348" spans="1:10" x14ac:dyDescent="0.2">
      <c r="A348" s="164" t="s">
        <v>290</v>
      </c>
      <c r="B348" s="47"/>
      <c r="C348" s="48"/>
      <c r="D348" s="58"/>
      <c r="E348" s="213"/>
      <c r="F348" s="213"/>
      <c r="G348" s="213"/>
      <c r="H348" s="213"/>
      <c r="I348" s="213"/>
      <c r="J348" s="213"/>
    </row>
    <row r="349" spans="1:10" x14ac:dyDescent="0.2">
      <c r="A349" s="165" t="s">
        <v>291</v>
      </c>
      <c r="B349" s="166"/>
      <c r="C349" s="167"/>
      <c r="D349" s="208"/>
      <c r="E349" s="213"/>
      <c r="F349" s="213"/>
      <c r="G349" s="213"/>
      <c r="H349" s="213"/>
      <c r="I349" s="213"/>
      <c r="J349" s="213"/>
    </row>
    <row r="350" spans="1:10" ht="19" x14ac:dyDescent="0.2">
      <c r="A350" s="64" t="s">
        <v>282</v>
      </c>
      <c r="B350" s="37" t="s">
        <v>263</v>
      </c>
      <c r="C350" s="48">
        <v>72000</v>
      </c>
      <c r="D350" s="23"/>
      <c r="E350" s="213"/>
      <c r="F350" s="213"/>
      <c r="G350" s="213"/>
      <c r="H350" s="213"/>
      <c r="I350" s="213"/>
      <c r="J350" s="213"/>
    </row>
    <row r="351" spans="1:10" ht="19" x14ac:dyDescent="0.2">
      <c r="A351" s="64" t="s">
        <v>292</v>
      </c>
      <c r="B351" s="37" t="s">
        <v>293</v>
      </c>
      <c r="C351" s="48">
        <v>680000</v>
      </c>
      <c r="D351" s="23"/>
      <c r="E351" s="213"/>
      <c r="F351" s="213"/>
      <c r="G351" s="213"/>
      <c r="H351" s="213"/>
      <c r="I351" s="213"/>
      <c r="J351" s="213"/>
    </row>
    <row r="352" spans="1:10" ht="19" x14ac:dyDescent="0.2">
      <c r="A352" s="64" t="s">
        <v>258</v>
      </c>
      <c r="B352" s="37" t="s">
        <v>268</v>
      </c>
      <c r="C352" s="48">
        <f>2000*135%*120</f>
        <v>324000</v>
      </c>
      <c r="D352" s="23"/>
      <c r="E352" s="213"/>
      <c r="F352" s="213"/>
      <c r="G352" s="213"/>
      <c r="H352" s="213"/>
      <c r="I352" s="213"/>
      <c r="J352" s="213"/>
    </row>
    <row r="353" spans="1:10" ht="19" x14ac:dyDescent="0.2">
      <c r="A353" s="64" t="s">
        <v>260</v>
      </c>
      <c r="B353" s="37" t="s">
        <v>274</v>
      </c>
      <c r="C353" s="48">
        <v>192000</v>
      </c>
      <c r="D353" s="23"/>
      <c r="E353" s="213"/>
      <c r="F353" s="213"/>
      <c r="G353" s="213"/>
      <c r="H353" s="213"/>
      <c r="I353" s="213"/>
      <c r="J353" s="213"/>
    </row>
    <row r="354" spans="1:10" ht="19" x14ac:dyDescent="0.2">
      <c r="A354" s="64" t="s">
        <v>262</v>
      </c>
      <c r="B354" s="37" t="s">
        <v>294</v>
      </c>
      <c r="C354" s="48">
        <v>130000</v>
      </c>
      <c r="D354" s="23"/>
      <c r="E354" s="213"/>
      <c r="F354" s="213"/>
      <c r="G354" s="213"/>
      <c r="H354" s="213"/>
      <c r="I354" s="213"/>
      <c r="J354" s="213"/>
    </row>
    <row r="355" spans="1:10" ht="19" x14ac:dyDescent="0.2">
      <c r="A355" s="64" t="s">
        <v>264</v>
      </c>
      <c r="B355" s="37" t="s">
        <v>295</v>
      </c>
      <c r="C355" s="48">
        <v>528000</v>
      </c>
      <c r="D355" s="23"/>
      <c r="E355" s="213"/>
      <c r="F355" s="213"/>
      <c r="G355" s="213"/>
      <c r="H355" s="213"/>
      <c r="I355" s="213"/>
      <c r="J355" s="213"/>
    </row>
    <row r="356" spans="1:10" ht="19" x14ac:dyDescent="0.2">
      <c r="A356" s="160" t="s">
        <v>27</v>
      </c>
      <c r="B356" s="160"/>
      <c r="C356" s="58"/>
      <c r="D356" s="58">
        <f>SUM(C350:C355)</f>
        <v>1926000</v>
      </c>
      <c r="E356" s="213"/>
      <c r="F356" s="213"/>
      <c r="G356" s="213"/>
      <c r="H356" s="213"/>
      <c r="I356" s="213"/>
      <c r="J356" s="213"/>
    </row>
    <row r="357" spans="1:10" x14ac:dyDescent="0.2">
      <c r="A357" s="169"/>
      <c r="B357" s="169"/>
      <c r="C357" s="170"/>
      <c r="D357" s="170"/>
      <c r="E357" s="213"/>
      <c r="F357" s="213"/>
      <c r="G357" s="213"/>
      <c r="H357" s="213"/>
      <c r="I357" s="213"/>
      <c r="J357" s="213"/>
    </row>
    <row r="358" spans="1:10" ht="19" x14ac:dyDescent="0.2">
      <c r="A358" s="172" t="s">
        <v>381</v>
      </c>
      <c r="B358" s="160"/>
      <c r="C358" s="48"/>
      <c r="D358" s="58"/>
      <c r="E358" s="213"/>
      <c r="F358" s="213"/>
      <c r="G358" s="213"/>
      <c r="H358" s="213"/>
      <c r="I358" s="213"/>
      <c r="J358" s="213"/>
    </row>
    <row r="359" spans="1:10" x14ac:dyDescent="0.2">
      <c r="A359" s="165" t="s">
        <v>296</v>
      </c>
      <c r="B359" s="166"/>
      <c r="C359" s="167"/>
      <c r="D359" s="208"/>
      <c r="E359" s="213"/>
      <c r="F359" s="213"/>
      <c r="G359" s="213"/>
      <c r="H359" s="213"/>
      <c r="I359" s="213"/>
      <c r="J359" s="213"/>
    </row>
    <row r="360" spans="1:10" ht="19" x14ac:dyDescent="0.2">
      <c r="A360" s="64" t="s">
        <v>256</v>
      </c>
      <c r="B360" s="37" t="s">
        <v>269</v>
      </c>
      <c r="C360" s="48">
        <v>240000</v>
      </c>
      <c r="D360" s="23"/>
      <c r="E360" s="213"/>
      <c r="F360" s="213"/>
      <c r="G360" s="213"/>
      <c r="H360" s="213"/>
      <c r="I360" s="213"/>
      <c r="J360" s="213"/>
    </row>
    <row r="361" spans="1:10" ht="19" x14ac:dyDescent="0.2">
      <c r="A361" s="64" t="s">
        <v>240</v>
      </c>
      <c r="B361" s="37" t="s">
        <v>274</v>
      </c>
      <c r="C361" s="48">
        <v>192000</v>
      </c>
      <c r="D361" s="23"/>
      <c r="E361" s="213"/>
      <c r="F361" s="213"/>
      <c r="G361" s="213"/>
      <c r="H361" s="213"/>
      <c r="I361" s="213"/>
      <c r="J361" s="213"/>
    </row>
    <row r="362" spans="1:10" ht="19" x14ac:dyDescent="0.2">
      <c r="A362" s="160" t="s">
        <v>27</v>
      </c>
      <c r="B362" s="160"/>
      <c r="C362" s="58"/>
      <c r="D362" s="58">
        <f>SUM(C360:C361)</f>
        <v>432000</v>
      </c>
      <c r="E362" s="213"/>
      <c r="F362" s="213"/>
      <c r="G362" s="213"/>
      <c r="H362" s="213"/>
      <c r="I362" s="213"/>
      <c r="J362" s="213"/>
    </row>
    <row r="363" spans="1:10" x14ac:dyDescent="0.2">
      <c r="A363" s="169"/>
      <c r="B363" s="169"/>
      <c r="C363" s="170"/>
      <c r="D363" s="170"/>
      <c r="E363" s="213"/>
      <c r="F363" s="213"/>
      <c r="G363" s="213"/>
      <c r="H363" s="213"/>
      <c r="I363" s="213"/>
      <c r="J363" s="213"/>
    </row>
    <row r="364" spans="1:10" ht="19" x14ac:dyDescent="0.2">
      <c r="A364" s="172" t="s">
        <v>297</v>
      </c>
      <c r="B364" s="160"/>
      <c r="C364" s="48"/>
      <c r="D364" s="159"/>
      <c r="E364" s="213"/>
      <c r="F364" s="213"/>
      <c r="G364" s="213"/>
      <c r="H364" s="213"/>
      <c r="I364" s="213"/>
      <c r="J364" s="213"/>
    </row>
    <row r="365" spans="1:10" x14ac:dyDescent="0.2">
      <c r="A365" s="165" t="s">
        <v>291</v>
      </c>
      <c r="B365" s="166"/>
      <c r="C365" s="167"/>
      <c r="D365" s="208"/>
      <c r="E365" s="213"/>
      <c r="F365" s="213"/>
      <c r="G365" s="213"/>
      <c r="H365" s="213"/>
      <c r="I365" s="213"/>
      <c r="J365" s="213"/>
    </row>
    <row r="366" spans="1:10" ht="19" x14ac:dyDescent="0.2">
      <c r="A366" s="64" t="s">
        <v>256</v>
      </c>
      <c r="B366" s="37" t="s">
        <v>298</v>
      </c>
      <c r="C366" s="48">
        <v>200000</v>
      </c>
      <c r="D366" s="23"/>
      <c r="E366" s="213"/>
      <c r="F366" s="213"/>
      <c r="G366" s="213"/>
      <c r="H366" s="213"/>
      <c r="I366" s="213"/>
      <c r="J366" s="213"/>
    </row>
    <row r="367" spans="1:10" ht="19" x14ac:dyDescent="0.2">
      <c r="A367" s="64" t="s">
        <v>276</v>
      </c>
      <c r="B367" s="37" t="s">
        <v>277</v>
      </c>
      <c r="C367" s="48">
        <v>60000</v>
      </c>
      <c r="D367" s="23"/>
      <c r="E367" s="213"/>
      <c r="F367" s="213"/>
      <c r="G367" s="213"/>
      <c r="H367" s="213"/>
      <c r="I367" s="213"/>
      <c r="J367" s="213"/>
    </row>
    <row r="368" spans="1:10" ht="19" x14ac:dyDescent="0.2">
      <c r="A368" s="64" t="s">
        <v>275</v>
      </c>
      <c r="B368" s="37" t="s">
        <v>274</v>
      </c>
      <c r="C368" s="48">
        <v>192000</v>
      </c>
      <c r="D368" s="23"/>
      <c r="E368" s="213"/>
      <c r="F368" s="213"/>
      <c r="G368" s="213"/>
      <c r="H368" s="213"/>
      <c r="I368" s="213"/>
      <c r="J368" s="213"/>
    </row>
    <row r="369" spans="1:13" ht="19" x14ac:dyDescent="0.2">
      <c r="A369" s="64" t="s">
        <v>262</v>
      </c>
      <c r="B369" s="37" t="s">
        <v>263</v>
      </c>
      <c r="C369" s="48">
        <v>72000</v>
      </c>
      <c r="D369" s="23"/>
      <c r="E369" s="213"/>
      <c r="F369" s="213"/>
      <c r="G369" s="213"/>
      <c r="H369" s="213"/>
      <c r="I369" s="213"/>
      <c r="J369" s="213"/>
    </row>
    <row r="370" spans="1:13" ht="19" x14ac:dyDescent="0.2">
      <c r="A370" s="64" t="s">
        <v>264</v>
      </c>
      <c r="B370" s="37" t="s">
        <v>299</v>
      </c>
      <c r="C370" s="48">
        <v>238000</v>
      </c>
      <c r="D370" s="23"/>
      <c r="E370" s="213"/>
      <c r="F370" s="213"/>
      <c r="G370" s="213"/>
      <c r="H370" s="213"/>
      <c r="I370" s="213"/>
      <c r="J370" s="213"/>
    </row>
    <row r="371" spans="1:13" ht="19" x14ac:dyDescent="0.2">
      <c r="A371" s="160" t="s">
        <v>27</v>
      </c>
      <c r="B371" s="160"/>
      <c r="C371" s="58"/>
      <c r="D371" s="58">
        <f>SUM(C366:C370)</f>
        <v>762000</v>
      </c>
      <c r="E371" s="213"/>
      <c r="F371" s="213"/>
      <c r="G371" s="213"/>
      <c r="H371" s="213"/>
      <c r="I371" s="213"/>
      <c r="J371" s="213"/>
    </row>
    <row r="372" spans="1:13" x14ac:dyDescent="0.2">
      <c r="A372" s="169"/>
      <c r="B372" s="169"/>
      <c r="C372" s="170"/>
      <c r="D372" s="170"/>
      <c r="E372" s="213"/>
      <c r="F372" s="213"/>
      <c r="G372" s="213"/>
      <c r="H372" s="213"/>
      <c r="I372" s="213"/>
      <c r="J372" s="213"/>
    </row>
    <row r="373" spans="1:13" x14ac:dyDescent="0.2">
      <c r="A373" s="136" t="s">
        <v>300</v>
      </c>
      <c r="B373" s="37"/>
      <c r="C373" s="24"/>
      <c r="D373" s="23"/>
      <c r="E373" s="213"/>
      <c r="F373" s="213"/>
      <c r="G373" s="213"/>
      <c r="H373" s="213"/>
      <c r="I373" s="213"/>
      <c r="J373" s="213"/>
    </row>
    <row r="374" spans="1:13" ht="19" x14ac:dyDescent="0.2">
      <c r="A374" s="102" t="s">
        <v>301</v>
      </c>
      <c r="B374" s="102"/>
      <c r="C374" s="158"/>
      <c r="D374" s="208"/>
      <c r="E374" s="213"/>
      <c r="F374" s="213"/>
      <c r="G374" s="213"/>
      <c r="H374" s="213"/>
      <c r="I374" s="213"/>
      <c r="J374" s="213"/>
    </row>
    <row r="375" spans="1:13" ht="19" x14ac:dyDescent="0.2">
      <c r="A375" s="43" t="s">
        <v>256</v>
      </c>
      <c r="B375" s="37" t="s">
        <v>302</v>
      </c>
      <c r="C375" s="24">
        <v>590000</v>
      </c>
      <c r="D375" s="58"/>
      <c r="E375" s="213"/>
      <c r="F375" s="213"/>
      <c r="G375" s="213"/>
      <c r="H375" s="213"/>
      <c r="I375" s="213"/>
      <c r="J375" s="213"/>
    </row>
    <row r="376" spans="1:13" ht="19" x14ac:dyDescent="0.2">
      <c r="A376" s="43" t="s">
        <v>303</v>
      </c>
      <c r="B376" s="37" t="s">
        <v>304</v>
      </c>
      <c r="C376" s="24">
        <v>164000</v>
      </c>
      <c r="D376" s="58"/>
      <c r="E376" s="213"/>
      <c r="F376" s="213"/>
      <c r="G376" s="213"/>
      <c r="H376" s="213"/>
      <c r="I376" s="213"/>
      <c r="J376" s="213"/>
    </row>
    <row r="377" spans="1:13" ht="19" x14ac:dyDescent="0.2">
      <c r="A377" s="43" t="s">
        <v>305</v>
      </c>
      <c r="B377" s="37" t="s">
        <v>306</v>
      </c>
      <c r="C377" s="24">
        <v>79000</v>
      </c>
      <c r="D377" s="23"/>
      <c r="E377" s="213"/>
      <c r="F377" s="213"/>
      <c r="G377" s="213"/>
      <c r="H377" s="213"/>
      <c r="I377" s="213"/>
      <c r="J377" s="213"/>
    </row>
    <row r="378" spans="1:13" ht="19" x14ac:dyDescent="0.2">
      <c r="A378" s="43" t="s">
        <v>275</v>
      </c>
      <c r="B378" s="37" t="s">
        <v>279</v>
      </c>
      <c r="C378" s="24">
        <v>200000</v>
      </c>
      <c r="D378" s="23"/>
      <c r="E378" s="213"/>
      <c r="F378" s="213"/>
      <c r="G378" s="213"/>
      <c r="H378" s="213"/>
      <c r="I378" s="213"/>
      <c r="J378" s="213"/>
    </row>
    <row r="379" spans="1:13" ht="19" x14ac:dyDescent="0.2">
      <c r="A379" s="43" t="s">
        <v>307</v>
      </c>
      <c r="B379" s="37" t="s">
        <v>308</v>
      </c>
      <c r="C379" s="24">
        <v>52000</v>
      </c>
      <c r="D379" s="23"/>
      <c r="E379" s="213"/>
      <c r="F379" s="213"/>
      <c r="G379" s="213"/>
      <c r="H379" s="213"/>
      <c r="I379" s="213"/>
      <c r="J379" s="213"/>
    </row>
    <row r="380" spans="1:13" ht="19" x14ac:dyDescent="0.2">
      <c r="A380" s="43" t="s">
        <v>264</v>
      </c>
      <c r="B380" s="37" t="s">
        <v>279</v>
      </c>
      <c r="C380" s="24">
        <v>200000</v>
      </c>
      <c r="E380" s="213"/>
      <c r="F380" s="213"/>
      <c r="G380" s="213"/>
      <c r="H380" s="213"/>
      <c r="I380" s="213"/>
      <c r="J380" s="213"/>
    </row>
    <row r="381" spans="1:13" ht="19" x14ac:dyDescent="0.2">
      <c r="A381" s="160" t="s">
        <v>27</v>
      </c>
      <c r="B381" s="37"/>
      <c r="C381" s="24"/>
      <c r="D381" s="58">
        <f>SUM(C375:C380)</f>
        <v>1285000</v>
      </c>
      <c r="E381" s="213"/>
      <c r="F381" s="213"/>
      <c r="G381" s="213"/>
      <c r="H381" s="213"/>
      <c r="I381" s="213"/>
      <c r="J381" s="213"/>
    </row>
    <row r="382" spans="1:13" x14ac:dyDescent="0.2">
      <c r="A382" s="169"/>
      <c r="B382" s="102"/>
      <c r="C382" s="158"/>
      <c r="D382" s="170"/>
      <c r="E382" s="213"/>
      <c r="F382" s="213"/>
      <c r="G382" s="213"/>
      <c r="H382" s="213"/>
      <c r="I382" s="213"/>
      <c r="J382" s="213"/>
    </row>
    <row r="383" spans="1:13" x14ac:dyDescent="0.2">
      <c r="A383" s="136" t="s">
        <v>309</v>
      </c>
      <c r="B383" s="37"/>
      <c r="C383" s="24"/>
      <c r="D383" s="23"/>
      <c r="E383" s="213"/>
      <c r="F383" s="213"/>
      <c r="G383" s="213"/>
      <c r="H383" s="213"/>
      <c r="I383" s="213"/>
      <c r="J383" s="213"/>
      <c r="M383" s="225"/>
    </row>
    <row r="384" spans="1:13" ht="19" x14ac:dyDescent="0.2">
      <c r="A384" s="102" t="s">
        <v>267</v>
      </c>
      <c r="B384" s="102"/>
      <c r="C384" s="158"/>
      <c r="D384" s="208"/>
      <c r="E384" s="213"/>
      <c r="F384" s="213"/>
      <c r="G384" s="213"/>
      <c r="H384" s="213"/>
      <c r="I384" s="213"/>
      <c r="J384" s="213"/>
      <c r="M384" s="225"/>
    </row>
    <row r="385" spans="1:13" ht="19" x14ac:dyDescent="0.2">
      <c r="A385" s="43" t="s">
        <v>256</v>
      </c>
      <c r="B385" s="37" t="s">
        <v>310</v>
      </c>
      <c r="C385" s="24">
        <v>250000</v>
      </c>
      <c r="D385" s="58"/>
      <c r="E385" s="213"/>
      <c r="F385" s="213"/>
      <c r="G385" s="213"/>
      <c r="H385" s="213"/>
      <c r="I385" s="213"/>
      <c r="J385" s="213"/>
      <c r="M385" s="225"/>
    </row>
    <row r="386" spans="1:13" ht="19" x14ac:dyDescent="0.2">
      <c r="A386" s="43" t="s">
        <v>303</v>
      </c>
      <c r="B386" s="37" t="s">
        <v>311</v>
      </c>
      <c r="C386" s="24">
        <v>40000</v>
      </c>
      <c r="D386" s="58"/>
      <c r="E386" s="213"/>
      <c r="F386" s="213"/>
      <c r="G386" s="213"/>
      <c r="H386" s="213"/>
      <c r="I386" s="213"/>
      <c r="J386" s="213"/>
      <c r="M386" s="225"/>
    </row>
    <row r="387" spans="1:13" ht="19" x14ac:dyDescent="0.2">
      <c r="A387" s="43" t="s">
        <v>305</v>
      </c>
      <c r="B387" s="37" t="s">
        <v>312</v>
      </c>
      <c r="C387" s="24">
        <v>20000</v>
      </c>
      <c r="D387" s="23"/>
      <c r="E387" s="213"/>
      <c r="F387" s="213"/>
      <c r="G387" s="213"/>
      <c r="H387" s="213"/>
      <c r="I387" s="213"/>
      <c r="J387" s="213"/>
      <c r="M387" s="225"/>
    </row>
    <row r="388" spans="1:13" ht="19" x14ac:dyDescent="0.2">
      <c r="A388" s="43" t="s">
        <v>275</v>
      </c>
      <c r="B388" s="37" t="s">
        <v>313</v>
      </c>
      <c r="C388" s="24">
        <v>160000</v>
      </c>
      <c r="D388" s="23"/>
      <c r="E388" s="213"/>
      <c r="F388" s="213"/>
      <c r="G388" s="213"/>
      <c r="H388" s="213"/>
      <c r="I388" s="213"/>
      <c r="J388" s="213"/>
      <c r="M388" s="225"/>
    </row>
    <row r="389" spans="1:13" ht="19" x14ac:dyDescent="0.2">
      <c r="A389" s="43" t="s">
        <v>307</v>
      </c>
      <c r="B389" s="37" t="s">
        <v>312</v>
      </c>
      <c r="C389" s="24">
        <v>20000</v>
      </c>
      <c r="D389" s="23"/>
      <c r="E389" s="213"/>
      <c r="F389" s="213"/>
      <c r="G389" s="213"/>
      <c r="H389" s="213"/>
      <c r="I389" s="213"/>
      <c r="J389" s="213"/>
      <c r="M389" s="225"/>
    </row>
    <row r="390" spans="1:13" ht="19" x14ac:dyDescent="0.2">
      <c r="A390" s="43" t="s">
        <v>264</v>
      </c>
      <c r="B390" s="37" t="s">
        <v>313</v>
      </c>
      <c r="C390" s="24">
        <v>160000</v>
      </c>
      <c r="E390" s="213"/>
      <c r="F390" s="213"/>
      <c r="G390" s="213"/>
      <c r="H390" s="213"/>
      <c r="I390" s="213"/>
      <c r="J390" s="213"/>
      <c r="M390" s="225"/>
    </row>
    <row r="391" spans="1:13" ht="19" x14ac:dyDescent="0.2">
      <c r="A391" s="160" t="s">
        <v>27</v>
      </c>
      <c r="B391" s="37"/>
      <c r="C391" s="24"/>
      <c r="D391" s="58">
        <f>SUM(C385:C390)</f>
        <v>650000</v>
      </c>
      <c r="E391" s="213"/>
      <c r="F391" s="213"/>
      <c r="G391" s="213"/>
      <c r="H391" s="213"/>
      <c r="I391" s="213"/>
      <c r="J391" s="213"/>
    </row>
    <row r="392" spans="1:13" x14ac:dyDescent="0.2">
      <c r="A392" s="169"/>
      <c r="B392" s="102"/>
      <c r="C392" s="158"/>
      <c r="D392" s="170"/>
      <c r="E392" s="213"/>
      <c r="F392" s="213"/>
      <c r="G392" s="213"/>
      <c r="H392" s="213"/>
      <c r="I392" s="213"/>
      <c r="J392" s="213"/>
    </row>
    <row r="393" spans="1:13" ht="19" x14ac:dyDescent="0.2">
      <c r="A393" s="172" t="s">
        <v>314</v>
      </c>
      <c r="B393" s="160"/>
      <c r="C393" s="48"/>
      <c r="D393" s="2"/>
      <c r="E393" s="213"/>
      <c r="F393" s="213"/>
      <c r="G393" s="213"/>
      <c r="H393" s="213"/>
      <c r="I393" s="213"/>
      <c r="J393" s="213"/>
    </row>
    <row r="394" spans="1:13" x14ac:dyDescent="0.2">
      <c r="A394" s="165" t="s">
        <v>267</v>
      </c>
      <c r="B394" s="166"/>
      <c r="C394" s="167"/>
      <c r="D394" s="208"/>
      <c r="E394" s="213"/>
      <c r="F394" s="213"/>
      <c r="G394" s="213"/>
      <c r="H394" s="213"/>
      <c r="I394" s="213"/>
      <c r="J394" s="213"/>
    </row>
    <row r="395" spans="1:13" ht="19" x14ac:dyDescent="0.2">
      <c r="A395" s="64" t="s">
        <v>256</v>
      </c>
      <c r="B395" s="37" t="s">
        <v>298</v>
      </c>
      <c r="C395" s="48">
        <v>200000</v>
      </c>
      <c r="D395" s="23"/>
      <c r="E395" s="213"/>
      <c r="F395" s="213"/>
      <c r="G395" s="213"/>
      <c r="H395" s="213"/>
      <c r="I395" s="213"/>
      <c r="J395" s="213"/>
    </row>
    <row r="396" spans="1:13" ht="19" x14ac:dyDescent="0.2">
      <c r="A396" s="64" t="s">
        <v>276</v>
      </c>
      <c r="B396" s="37" t="s">
        <v>277</v>
      </c>
      <c r="C396" s="48">
        <v>60000</v>
      </c>
      <c r="D396" s="23"/>
      <c r="E396" s="213"/>
      <c r="F396" s="213"/>
      <c r="G396" s="213"/>
      <c r="H396" s="213"/>
      <c r="I396" s="213"/>
      <c r="J396" s="213"/>
    </row>
    <row r="397" spans="1:13" ht="19" x14ac:dyDescent="0.2">
      <c r="A397" s="64" t="s">
        <v>275</v>
      </c>
      <c r="B397" s="37" t="s">
        <v>315</v>
      </c>
      <c r="C397" s="48">
        <v>156000</v>
      </c>
      <c r="D397" s="23"/>
      <c r="E397" s="213"/>
      <c r="F397" s="213"/>
      <c r="G397" s="213"/>
      <c r="H397" s="213"/>
      <c r="I397" s="213"/>
      <c r="J397" s="213"/>
    </row>
    <row r="398" spans="1:13" ht="19" x14ac:dyDescent="0.2">
      <c r="A398" s="64" t="s">
        <v>264</v>
      </c>
      <c r="B398" s="37" t="s">
        <v>279</v>
      </c>
      <c r="C398" s="48">
        <v>198000</v>
      </c>
      <c r="D398" s="23"/>
      <c r="E398" s="213"/>
      <c r="F398" s="213"/>
      <c r="G398" s="213"/>
      <c r="H398" s="213"/>
      <c r="I398" s="213"/>
      <c r="J398" s="213"/>
    </row>
    <row r="399" spans="1:13" ht="19" x14ac:dyDescent="0.2">
      <c r="A399" s="160" t="s">
        <v>27</v>
      </c>
      <c r="B399" s="160"/>
      <c r="C399" s="58"/>
      <c r="D399" s="58">
        <f>SUM(C395:C398)</f>
        <v>614000</v>
      </c>
      <c r="E399" s="213"/>
      <c r="F399" s="213"/>
      <c r="G399" s="213"/>
      <c r="H399" s="213"/>
      <c r="I399" s="213"/>
      <c r="J399" s="213"/>
    </row>
    <row r="400" spans="1:13" x14ac:dyDescent="0.2">
      <c r="A400" s="169"/>
      <c r="B400" s="169"/>
      <c r="C400" s="170"/>
      <c r="D400" s="170"/>
      <c r="E400" s="213"/>
      <c r="F400" s="213"/>
      <c r="G400" s="213"/>
      <c r="H400" s="213"/>
      <c r="I400" s="213"/>
      <c r="J400" s="213"/>
    </row>
    <row r="401" spans="1:10" s="226" customFormat="1" x14ac:dyDescent="0.2">
      <c r="A401" s="164" t="s">
        <v>316</v>
      </c>
      <c r="B401" s="47"/>
      <c r="C401" s="48"/>
      <c r="D401" s="66"/>
    </row>
    <row r="402" spans="1:10" s="226" customFormat="1" ht="19" x14ac:dyDescent="0.2">
      <c r="A402" s="64" t="s">
        <v>317</v>
      </c>
      <c r="B402" s="37" t="s">
        <v>318</v>
      </c>
      <c r="C402" s="48">
        <v>360000</v>
      </c>
      <c r="D402" s="2"/>
    </row>
    <row r="403" spans="1:10" s="226" customFormat="1" ht="19" x14ac:dyDescent="0.2">
      <c r="A403" s="64" t="s">
        <v>319</v>
      </c>
      <c r="B403" s="37" t="s">
        <v>320</v>
      </c>
      <c r="C403" s="48">
        <v>300000</v>
      </c>
      <c r="D403" s="66"/>
    </row>
    <row r="404" spans="1:10" s="226" customFormat="1" ht="19" x14ac:dyDescent="0.2">
      <c r="A404" s="64" t="s">
        <v>321</v>
      </c>
      <c r="B404" s="37" t="s">
        <v>322</v>
      </c>
      <c r="C404" s="48">
        <v>180000</v>
      </c>
      <c r="D404" s="66"/>
    </row>
    <row r="405" spans="1:10" s="226" customFormat="1" ht="19" x14ac:dyDescent="0.2">
      <c r="A405" s="46" t="s">
        <v>323</v>
      </c>
      <c r="B405" s="37" t="s">
        <v>324</v>
      </c>
      <c r="C405" s="48">
        <v>84000</v>
      </c>
      <c r="D405" s="66"/>
    </row>
    <row r="406" spans="1:10" s="226" customFormat="1" ht="19" x14ac:dyDescent="0.2">
      <c r="A406" s="21" t="s">
        <v>325</v>
      </c>
      <c r="B406" s="37" t="s">
        <v>326</v>
      </c>
      <c r="C406" s="24">
        <v>120000</v>
      </c>
      <c r="D406" s="66"/>
    </row>
    <row r="407" spans="1:10" s="226" customFormat="1" ht="19" x14ac:dyDescent="0.2">
      <c r="A407" s="174" t="s">
        <v>27</v>
      </c>
      <c r="B407" s="37"/>
      <c r="C407" s="24"/>
      <c r="D407" s="69">
        <f>SUM(C402:C406)</f>
        <v>1044000</v>
      </c>
    </row>
    <row r="408" spans="1:10" s="226" customFormat="1" x14ac:dyDescent="0.2">
      <c r="A408" s="175"/>
      <c r="B408" s="102"/>
      <c r="C408" s="158"/>
      <c r="D408" s="170"/>
    </row>
    <row r="409" spans="1:10" s="226" customFormat="1" ht="19" x14ac:dyDescent="0.2">
      <c r="A409" s="172" t="s">
        <v>327</v>
      </c>
      <c r="B409" s="160"/>
      <c r="C409" s="48"/>
    </row>
    <row r="410" spans="1:10" s="226" customFormat="1" ht="19" x14ac:dyDescent="0.2">
      <c r="A410" s="64" t="s">
        <v>328</v>
      </c>
      <c r="B410" s="37" t="s">
        <v>329</v>
      </c>
      <c r="C410" s="48">
        <v>1900000</v>
      </c>
      <c r="D410" s="95"/>
    </row>
    <row r="411" spans="1:10" ht="19" x14ac:dyDescent="0.2">
      <c r="A411" s="160" t="s">
        <v>27</v>
      </c>
      <c r="B411" s="160"/>
      <c r="C411" s="58"/>
      <c r="D411" s="58">
        <f>SUM(C410)</f>
        <v>1900000</v>
      </c>
      <c r="E411" s="213"/>
      <c r="F411" s="213"/>
      <c r="G411" s="213"/>
      <c r="H411" s="213"/>
      <c r="I411" s="213"/>
      <c r="J411" s="213"/>
    </row>
    <row r="412" spans="1:10" x14ac:dyDescent="0.2">
      <c r="A412" s="176"/>
      <c r="B412" s="170"/>
      <c r="C412" s="170"/>
      <c r="D412" s="170"/>
      <c r="E412" s="213"/>
      <c r="F412" s="213"/>
      <c r="G412" s="213"/>
      <c r="H412" s="213"/>
      <c r="I412" s="213"/>
      <c r="J412" s="213"/>
    </row>
    <row r="413" spans="1:10" ht="19" x14ac:dyDescent="0.2">
      <c r="A413" s="5"/>
      <c r="B413" s="31" t="s">
        <v>330</v>
      </c>
      <c r="C413" s="227"/>
      <c r="D413" s="228">
        <f>+D302+D311+D320+D329+D338+D346+D356+D362+D371+D381+D391+D399+D407+D411</f>
        <v>14499000</v>
      </c>
      <c r="E413" s="213"/>
      <c r="F413" s="213"/>
      <c r="G413" s="213"/>
      <c r="H413" s="213"/>
      <c r="I413" s="213"/>
      <c r="J413" s="213"/>
    </row>
    <row r="414" spans="1:10" ht="19" x14ac:dyDescent="0.2">
      <c r="A414" s="5"/>
      <c r="B414" s="33" t="s">
        <v>331</v>
      </c>
      <c r="C414" s="19"/>
      <c r="D414" s="27">
        <f>+D22+D179+D252+D291+D413</f>
        <v>828036000</v>
      </c>
      <c r="E414" s="213"/>
      <c r="F414" s="213"/>
      <c r="G414" s="213"/>
      <c r="H414" s="213"/>
      <c r="I414" s="213"/>
      <c r="J414" s="213"/>
    </row>
    <row r="415" spans="1:10" x14ac:dyDescent="0.2">
      <c r="A415" s="177"/>
      <c r="B415" s="5"/>
      <c r="C415" s="5"/>
      <c r="D415" s="23"/>
      <c r="E415" s="213"/>
      <c r="F415" s="213"/>
      <c r="G415" s="213"/>
      <c r="H415" s="213"/>
      <c r="I415" s="213"/>
      <c r="J415" s="213"/>
    </row>
    <row r="416" spans="1:10" x14ac:dyDescent="0.2">
      <c r="A416" s="3" t="s">
        <v>332</v>
      </c>
      <c r="B416" s="34"/>
      <c r="C416" s="8"/>
      <c r="D416" s="23"/>
      <c r="E416" s="213"/>
      <c r="F416" s="213"/>
      <c r="G416" s="213"/>
      <c r="H416" s="213"/>
      <c r="I416" s="213"/>
      <c r="J416" s="213"/>
    </row>
    <row r="417" spans="1:10" ht="19" x14ac:dyDescent="0.2">
      <c r="A417" s="178" t="s">
        <v>333</v>
      </c>
      <c r="B417" s="179" t="s">
        <v>334</v>
      </c>
      <c r="C417" s="180"/>
      <c r="E417" s="213"/>
      <c r="F417" s="213"/>
      <c r="G417" s="213"/>
      <c r="H417" s="213"/>
      <c r="I417" s="213"/>
      <c r="J417" s="213"/>
    </row>
    <row r="418" spans="1:10" x14ac:dyDescent="0.2">
      <c r="A418" s="181"/>
      <c r="B418" s="181"/>
      <c r="C418" s="182"/>
      <c r="D418" s="58"/>
      <c r="E418" s="213"/>
      <c r="F418" s="213"/>
      <c r="G418" s="213"/>
      <c r="H418" s="213"/>
      <c r="I418" s="213"/>
      <c r="J418" s="213"/>
    </row>
    <row r="419" spans="1:10" ht="19" x14ac:dyDescent="0.2">
      <c r="A419" s="183" t="s">
        <v>335</v>
      </c>
      <c r="B419" s="19"/>
      <c r="C419" s="184">
        <f>C420</f>
        <v>19500000</v>
      </c>
      <c r="D419" s="23"/>
      <c r="E419" s="213"/>
      <c r="F419" s="213"/>
      <c r="G419" s="213"/>
      <c r="H419" s="213"/>
      <c r="I419" s="213"/>
      <c r="J419" s="213"/>
    </row>
    <row r="420" spans="1:10" ht="19" x14ac:dyDescent="0.2">
      <c r="A420" s="185" t="s">
        <v>336</v>
      </c>
      <c r="B420" s="2"/>
      <c r="C420" s="229">
        <v>19500000</v>
      </c>
      <c r="D420" s="23"/>
      <c r="E420" s="213"/>
      <c r="F420" s="213"/>
      <c r="G420" s="213"/>
      <c r="H420" s="213"/>
      <c r="I420" s="213"/>
      <c r="J420" s="213"/>
    </row>
    <row r="421" spans="1:10" ht="19" x14ac:dyDescent="0.2">
      <c r="A421" s="183" t="s">
        <v>337</v>
      </c>
      <c r="B421" s="19"/>
      <c r="C421" s="184">
        <f>C422+C423</f>
        <v>3500000</v>
      </c>
      <c r="D421" s="23"/>
      <c r="E421" s="213"/>
      <c r="F421" s="213"/>
      <c r="G421" s="213"/>
      <c r="H421" s="213"/>
      <c r="I421" s="213"/>
      <c r="J421" s="213"/>
    </row>
    <row r="422" spans="1:10" ht="19" x14ac:dyDescent="0.2">
      <c r="A422" s="186" t="s">
        <v>338</v>
      </c>
      <c r="B422" s="2"/>
      <c r="C422" s="229">
        <v>2000000</v>
      </c>
      <c r="D422" s="23"/>
      <c r="E422" s="213"/>
      <c r="F422" s="213"/>
      <c r="G422" s="213"/>
      <c r="H422" s="213"/>
      <c r="I422" s="213"/>
      <c r="J422" s="213"/>
    </row>
    <row r="423" spans="1:10" ht="19" x14ac:dyDescent="0.2">
      <c r="A423" s="186" t="s">
        <v>339</v>
      </c>
      <c r="B423" s="2"/>
      <c r="C423" s="229">
        <v>1500000</v>
      </c>
      <c r="D423" s="51"/>
      <c r="E423" s="213"/>
      <c r="F423" s="213"/>
      <c r="G423" s="213"/>
      <c r="H423" s="213"/>
      <c r="I423" s="213"/>
      <c r="J423" s="213"/>
    </row>
    <row r="424" spans="1:10" ht="19" x14ac:dyDescent="0.2">
      <c r="A424" s="183" t="s">
        <v>340</v>
      </c>
      <c r="B424" s="19"/>
      <c r="C424" s="184">
        <f>C425</f>
        <v>400000</v>
      </c>
      <c r="D424" s="69"/>
      <c r="E424" s="213"/>
      <c r="F424" s="213"/>
      <c r="G424" s="213"/>
      <c r="H424" s="213"/>
      <c r="I424" s="213"/>
      <c r="J424" s="213"/>
    </row>
    <row r="425" spans="1:10" ht="19" x14ac:dyDescent="0.2">
      <c r="A425" s="186" t="s">
        <v>340</v>
      </c>
      <c r="B425" s="2"/>
      <c r="C425" s="229">
        <v>400000</v>
      </c>
      <c r="D425" s="58"/>
    </row>
    <row r="426" spans="1:10" ht="19" x14ac:dyDescent="0.2">
      <c r="A426" s="183" t="s">
        <v>341</v>
      </c>
      <c r="B426" s="19"/>
      <c r="C426" s="184">
        <f>C427</f>
        <v>400000</v>
      </c>
      <c r="D426" s="23"/>
    </row>
    <row r="427" spans="1:10" ht="19" x14ac:dyDescent="0.2">
      <c r="A427" s="186" t="s">
        <v>342</v>
      </c>
      <c r="B427" s="2"/>
      <c r="C427" s="229">
        <v>400000</v>
      </c>
      <c r="E427" s="213"/>
      <c r="F427" s="213"/>
      <c r="G427" s="213"/>
      <c r="H427" s="213"/>
      <c r="I427" s="213"/>
      <c r="J427" s="213"/>
    </row>
    <row r="428" spans="1:10" ht="19" x14ac:dyDescent="0.2">
      <c r="A428" s="183" t="s">
        <v>343</v>
      </c>
      <c r="B428" s="19"/>
      <c r="C428" s="184">
        <f>+C429+C430+C431+C432+C433+C434+C435</f>
        <v>5750000</v>
      </c>
      <c r="D428" s="5"/>
      <c r="E428" s="213"/>
      <c r="F428" s="213"/>
      <c r="G428" s="213"/>
      <c r="H428" s="213"/>
      <c r="I428" s="213"/>
      <c r="J428" s="213"/>
    </row>
    <row r="429" spans="1:10" ht="19" x14ac:dyDescent="0.2">
      <c r="A429" s="186" t="s">
        <v>344</v>
      </c>
      <c r="B429" s="2"/>
      <c r="C429" s="229">
        <v>250000</v>
      </c>
      <c r="D429" s="188"/>
      <c r="E429" s="213"/>
      <c r="F429" s="213"/>
      <c r="G429" s="213"/>
      <c r="H429" s="213"/>
      <c r="I429" s="213"/>
      <c r="J429" s="213"/>
    </row>
    <row r="430" spans="1:10" x14ac:dyDescent="0.2">
      <c r="A430" s="8" t="s">
        <v>345</v>
      </c>
      <c r="B430" s="2"/>
      <c r="C430" s="229">
        <v>1500000</v>
      </c>
      <c r="D430" s="189"/>
    </row>
    <row r="431" spans="1:10" x14ac:dyDescent="0.2">
      <c r="A431" s="8" t="s">
        <v>346</v>
      </c>
      <c r="B431" s="2"/>
      <c r="C431" s="229">
        <v>900000</v>
      </c>
      <c r="D431" s="5"/>
    </row>
    <row r="432" spans="1:10" x14ac:dyDescent="0.2">
      <c r="A432" s="8" t="s">
        <v>347</v>
      </c>
      <c r="B432" s="2"/>
      <c r="C432" s="229">
        <v>600000</v>
      </c>
      <c r="D432" s="8"/>
    </row>
    <row r="433" spans="1:4" x14ac:dyDescent="0.2">
      <c r="A433" s="8" t="s">
        <v>348</v>
      </c>
      <c r="B433" s="2"/>
      <c r="C433" s="229">
        <v>250000</v>
      </c>
      <c r="D433" s="190"/>
    </row>
    <row r="434" spans="1:4" x14ac:dyDescent="0.2">
      <c r="A434" s="8" t="s">
        <v>349</v>
      </c>
      <c r="B434" s="2"/>
      <c r="C434" s="229">
        <v>2000000</v>
      </c>
      <c r="D434" s="8"/>
    </row>
    <row r="435" spans="1:4" x14ac:dyDescent="0.2">
      <c r="A435" s="8" t="s">
        <v>350</v>
      </c>
      <c r="B435" s="2"/>
      <c r="C435" s="229">
        <v>250000</v>
      </c>
      <c r="D435" s="27"/>
    </row>
    <row r="436" spans="1:4" ht="19" x14ac:dyDescent="0.2">
      <c r="A436" s="183" t="s">
        <v>351</v>
      </c>
      <c r="B436" s="19"/>
      <c r="C436" s="184">
        <f>C437+C438+C439</f>
        <v>1100000</v>
      </c>
      <c r="D436" s="2"/>
    </row>
    <row r="437" spans="1:4" ht="19" x14ac:dyDescent="0.2">
      <c r="A437" s="21" t="s">
        <v>352</v>
      </c>
      <c r="B437" s="66"/>
      <c r="C437" s="229">
        <v>100000</v>
      </c>
      <c r="D437" s="2"/>
    </row>
    <row r="438" spans="1:4" ht="19" x14ac:dyDescent="0.2">
      <c r="A438" s="21" t="s">
        <v>353</v>
      </c>
      <c r="B438" s="66"/>
      <c r="C438" s="229">
        <v>500000</v>
      </c>
      <c r="D438" s="2"/>
    </row>
    <row r="439" spans="1:4" ht="19" x14ac:dyDescent="0.2">
      <c r="A439" s="21" t="s">
        <v>354</v>
      </c>
      <c r="B439" s="66"/>
      <c r="C439" s="229">
        <v>500000</v>
      </c>
      <c r="D439" s="2"/>
    </row>
    <row r="440" spans="1:4" ht="19" x14ac:dyDescent="0.2">
      <c r="A440" s="191" t="s">
        <v>355</v>
      </c>
      <c r="B440" s="189"/>
      <c r="C440" s="192">
        <f>C441+C442+C443+C444+C445+C446+C447</f>
        <v>30100000</v>
      </c>
      <c r="D440" s="2"/>
    </row>
    <row r="441" spans="1:4" x14ac:dyDescent="0.2">
      <c r="A441" s="193" t="s">
        <v>356</v>
      </c>
      <c r="B441" s="66"/>
      <c r="C441" s="229">
        <v>3000000</v>
      </c>
      <c r="D441" s="2"/>
    </row>
    <row r="442" spans="1:4" x14ac:dyDescent="0.2">
      <c r="A442" s="193" t="s">
        <v>357</v>
      </c>
      <c r="B442" s="66"/>
      <c r="C442" s="229">
        <v>2200000</v>
      </c>
      <c r="D442" s="2"/>
    </row>
    <row r="443" spans="1:4" ht="19" x14ac:dyDescent="0.2">
      <c r="A443" s="21" t="s">
        <v>358</v>
      </c>
      <c r="B443" s="66"/>
      <c r="C443" s="229">
        <v>400000</v>
      </c>
      <c r="D443" s="2"/>
    </row>
    <row r="444" spans="1:4" x14ac:dyDescent="0.2">
      <c r="A444" s="193" t="s">
        <v>359</v>
      </c>
      <c r="B444" s="66"/>
      <c r="C444" s="229">
        <v>6000000</v>
      </c>
      <c r="D444" s="2"/>
    </row>
    <row r="445" spans="1:4" x14ac:dyDescent="0.2">
      <c r="A445" s="193" t="s">
        <v>360</v>
      </c>
      <c r="B445" s="66"/>
      <c r="C445" s="229">
        <v>7000000</v>
      </c>
      <c r="D445" s="2"/>
    </row>
    <row r="446" spans="1:4" x14ac:dyDescent="0.2">
      <c r="A446" s="193" t="s">
        <v>37</v>
      </c>
      <c r="B446" s="66"/>
      <c r="C446" s="229">
        <v>2000000</v>
      </c>
      <c r="D446" s="2"/>
    </row>
    <row r="447" spans="1:4" x14ac:dyDescent="0.2">
      <c r="A447" s="193" t="s">
        <v>307</v>
      </c>
      <c r="B447" s="66"/>
      <c r="C447" s="229">
        <v>9500000</v>
      </c>
      <c r="D447" s="2"/>
    </row>
    <row r="448" spans="1:4" ht="19" x14ac:dyDescent="0.2">
      <c r="A448" s="191" t="s">
        <v>361</v>
      </c>
      <c r="B448" s="189"/>
      <c r="C448" s="230">
        <f>+C449</f>
        <v>600000</v>
      </c>
      <c r="D448" s="2"/>
    </row>
    <row r="449" spans="1:4" ht="19" x14ac:dyDescent="0.2">
      <c r="A449" s="186" t="s">
        <v>362</v>
      </c>
      <c r="B449" s="2"/>
      <c r="C449" s="229">
        <v>600000</v>
      </c>
      <c r="D449" s="2"/>
    </row>
    <row r="450" spans="1:4" ht="19" x14ac:dyDescent="0.2">
      <c r="A450" s="183" t="s">
        <v>363</v>
      </c>
      <c r="B450" s="19"/>
      <c r="C450" s="184">
        <f>+C451+C452</f>
        <v>1400000</v>
      </c>
      <c r="D450" s="2"/>
    </row>
    <row r="451" spans="1:4" ht="19" x14ac:dyDescent="0.2">
      <c r="A451" s="186" t="s">
        <v>364</v>
      </c>
      <c r="B451" s="2"/>
      <c r="C451" s="229">
        <v>1000000</v>
      </c>
      <c r="D451" s="2"/>
    </row>
    <row r="452" spans="1:4" ht="19" x14ac:dyDescent="0.2">
      <c r="A452" s="186" t="s">
        <v>365</v>
      </c>
      <c r="B452" s="2"/>
      <c r="C452" s="229">
        <v>400000</v>
      </c>
      <c r="D452" s="2"/>
    </row>
    <row r="453" spans="1:4" ht="19" x14ac:dyDescent="0.2">
      <c r="A453" s="183" t="s">
        <v>366</v>
      </c>
      <c r="B453" s="19"/>
      <c r="C453" s="184">
        <f>+C454+C455+C456</f>
        <v>1700000</v>
      </c>
      <c r="D453" s="66"/>
    </row>
    <row r="454" spans="1:4" x14ac:dyDescent="0.2">
      <c r="A454" s="8" t="s">
        <v>367</v>
      </c>
      <c r="B454" s="2"/>
      <c r="C454" s="187">
        <v>800000</v>
      </c>
      <c r="D454" s="66"/>
    </row>
    <row r="455" spans="1:4" ht="19" x14ac:dyDescent="0.2">
      <c r="A455" s="186" t="s">
        <v>368</v>
      </c>
      <c r="B455" s="2"/>
      <c r="C455" s="187">
        <v>300000</v>
      </c>
      <c r="D455" s="66"/>
    </row>
    <row r="456" spans="1:4" ht="19" x14ac:dyDescent="0.2">
      <c r="A456" s="186" t="s">
        <v>369</v>
      </c>
      <c r="B456" s="2"/>
      <c r="C456" s="187">
        <v>600000</v>
      </c>
      <c r="D456" s="66"/>
    </row>
    <row r="457" spans="1:4" ht="19" x14ac:dyDescent="0.2">
      <c r="A457" s="118" t="s">
        <v>370</v>
      </c>
      <c r="B457" s="19"/>
      <c r="C457" s="184">
        <f>+C458</f>
        <v>864000</v>
      </c>
      <c r="D457" s="66"/>
    </row>
    <row r="458" spans="1:4" ht="19" x14ac:dyDescent="0.2">
      <c r="A458" s="186" t="s">
        <v>371</v>
      </c>
      <c r="B458" s="2"/>
      <c r="C458" s="187">
        <v>864000</v>
      </c>
      <c r="D458" s="66"/>
    </row>
    <row r="459" spans="1:4" ht="19" x14ac:dyDescent="0.2">
      <c r="A459" s="118" t="s">
        <v>372</v>
      </c>
      <c r="B459" s="2"/>
      <c r="C459" s="187"/>
      <c r="D459" s="19"/>
    </row>
    <row r="460" spans="1:4" ht="19" x14ac:dyDescent="0.2">
      <c r="A460" s="186" t="s">
        <v>373</v>
      </c>
      <c r="B460" s="2"/>
      <c r="C460" s="187"/>
      <c r="D460" s="19">
        <f ca="1">IFERROR(__xludf.DUMMYFUNCTION("+F500+F501"),500000)</f>
        <v>500000</v>
      </c>
    </row>
    <row r="461" spans="1:4" x14ac:dyDescent="0.2">
      <c r="A461" s="194"/>
      <c r="B461" s="16"/>
      <c r="C461" s="195"/>
      <c r="D461" s="2"/>
    </row>
    <row r="462" spans="1:4" x14ac:dyDescent="0.2">
      <c r="A462" s="17" t="s">
        <v>374</v>
      </c>
      <c r="B462" s="19">
        <f ca="1">IFERROR(__xludf.DUMMYFUNCTION("+D452+D454+D457+D459+D463+D471+D476+D484+D486+D489+D495"),0)</f>
        <v>0</v>
      </c>
      <c r="C462" s="19">
        <f>+C419+C421+C424+C426+C428+C436+C440+C448+C450+C453+C457</f>
        <v>65314000</v>
      </c>
      <c r="D462" s="19">
        <f ca="1">IFERROR(__xludf.DUMMYFUNCTION("+F497+F499"),500000)</f>
        <v>500000</v>
      </c>
    </row>
    <row r="463" spans="1:4" x14ac:dyDescent="0.2">
      <c r="A463" s="17"/>
      <c r="B463" s="19"/>
      <c r="C463" s="2"/>
      <c r="D463" s="2"/>
    </row>
    <row r="464" spans="1:4" x14ac:dyDescent="0.2">
      <c r="A464" s="3" t="s">
        <v>1</v>
      </c>
      <c r="B464" s="4"/>
      <c r="C464" s="8"/>
    </row>
    <row r="465" spans="1:10" x14ac:dyDescent="0.2">
      <c r="A465" s="5"/>
      <c r="B465" s="4"/>
      <c r="C465" s="2"/>
      <c r="E465" s="211"/>
      <c r="F465" s="211"/>
      <c r="G465" s="211"/>
      <c r="H465" s="211"/>
      <c r="I465" s="211"/>
      <c r="J465" s="211"/>
    </row>
    <row r="466" spans="1:10" x14ac:dyDescent="0.2">
      <c r="A466" s="9" t="s">
        <v>4</v>
      </c>
      <c r="B466" s="10"/>
      <c r="C466" s="19">
        <f>+D22</f>
        <v>732343000</v>
      </c>
      <c r="D466" s="2"/>
    </row>
    <row r="467" spans="1:10" x14ac:dyDescent="0.2">
      <c r="A467" s="9" t="s">
        <v>375</v>
      </c>
      <c r="B467" s="10"/>
      <c r="C467" s="19">
        <f>+D179</f>
        <v>39674000</v>
      </c>
      <c r="D467" s="2"/>
    </row>
    <row r="468" spans="1:10" x14ac:dyDescent="0.2">
      <c r="A468" s="9" t="s">
        <v>6</v>
      </c>
      <c r="B468" s="10"/>
      <c r="C468" s="19">
        <f>+D252</f>
        <v>38390000</v>
      </c>
      <c r="D468" s="2"/>
    </row>
    <row r="469" spans="1:10" x14ac:dyDescent="0.2">
      <c r="A469" s="9" t="s">
        <v>376</v>
      </c>
      <c r="B469" s="10"/>
      <c r="C469" s="19">
        <f>+D291</f>
        <v>3130000</v>
      </c>
      <c r="D469" s="2"/>
    </row>
    <row r="470" spans="1:10" x14ac:dyDescent="0.2">
      <c r="A470" s="9" t="s">
        <v>7</v>
      </c>
      <c r="B470" s="10"/>
      <c r="C470" s="19">
        <f>+D413</f>
        <v>14499000</v>
      </c>
      <c r="D470" s="2"/>
    </row>
    <row r="471" spans="1:10" x14ac:dyDescent="0.2">
      <c r="A471" s="9" t="s">
        <v>9</v>
      </c>
      <c r="B471" s="10"/>
      <c r="C471" s="19">
        <f>C462</f>
        <v>65314000</v>
      </c>
      <c r="D471" s="2"/>
    </row>
    <row r="472" spans="1:10" x14ac:dyDescent="0.2">
      <c r="A472" s="9" t="s">
        <v>10</v>
      </c>
      <c r="B472" s="10"/>
      <c r="C472" s="19">
        <f ca="1">D462</f>
        <v>500000</v>
      </c>
      <c r="D472" s="2"/>
    </row>
    <row r="473" spans="1:10" x14ac:dyDescent="0.2">
      <c r="A473" s="14"/>
      <c r="B473" s="15"/>
      <c r="C473" s="16"/>
      <c r="D473" s="2"/>
    </row>
    <row r="474" spans="1:10" x14ac:dyDescent="0.2">
      <c r="A474" s="17" t="s">
        <v>11</v>
      </c>
      <c r="B474" s="10"/>
      <c r="C474" s="19">
        <f ca="1">SUM(C466:C473)</f>
        <v>893850000</v>
      </c>
      <c r="D474" s="2"/>
    </row>
    <row r="475" spans="1:10" x14ac:dyDescent="0.2">
      <c r="A475" s="17"/>
      <c r="B475" s="10"/>
      <c r="C475" s="19"/>
      <c r="D475" s="2"/>
    </row>
    <row r="476" spans="1:10" x14ac:dyDescent="0.2">
      <c r="A476" s="196"/>
      <c r="B476" s="5"/>
      <c r="C476" s="5"/>
    </row>
    <row r="477" spans="1:10" x14ac:dyDescent="0.2">
      <c r="A477" s="5"/>
      <c r="B477" s="34"/>
      <c r="C477" s="2"/>
    </row>
    <row r="478" spans="1:10" x14ac:dyDescent="0.2">
      <c r="A478" s="5"/>
      <c r="B478" s="34"/>
      <c r="C478" s="2"/>
    </row>
    <row r="479" spans="1:10" ht="19" x14ac:dyDescent="0.2">
      <c r="A479" s="3" t="s">
        <v>384</v>
      </c>
      <c r="B479" s="197" t="s">
        <v>377</v>
      </c>
      <c r="C479" s="2"/>
    </row>
    <row r="480" spans="1:10" ht="19" x14ac:dyDescent="0.2">
      <c r="A480" s="5"/>
      <c r="B480" s="197" t="s">
        <v>378</v>
      </c>
      <c r="C480" s="2"/>
    </row>
    <row r="481" spans="1:4" x14ac:dyDescent="0.2">
      <c r="A481" s="5"/>
      <c r="B481" s="34"/>
      <c r="C481" s="19"/>
    </row>
    <row r="482" spans="1:4" x14ac:dyDescent="0.2">
      <c r="A482" s="5"/>
      <c r="B482" s="34"/>
      <c r="C482" s="19"/>
    </row>
    <row r="483" spans="1:4" x14ac:dyDescent="0.2">
      <c r="A483" s="5"/>
      <c r="B483" s="34"/>
      <c r="C483" s="19"/>
      <c r="D483" s="19"/>
    </row>
    <row r="484" spans="1:4" x14ac:dyDescent="0.2">
      <c r="A484" s="198"/>
      <c r="B484" s="199"/>
      <c r="C484" s="200"/>
      <c r="D484" s="2"/>
    </row>
    <row r="485" spans="1:4" x14ac:dyDescent="0.2">
      <c r="A485" s="201"/>
      <c r="B485" s="202"/>
      <c r="C485" s="203"/>
      <c r="D485" s="2"/>
    </row>
    <row r="486" spans="1:4" x14ac:dyDescent="0.2">
      <c r="A486" s="201"/>
      <c r="B486" s="202"/>
      <c r="C486" s="204"/>
      <c r="D486" s="2"/>
    </row>
    <row r="487" spans="1:4" x14ac:dyDescent="0.2">
      <c r="A487" s="201"/>
      <c r="B487" s="205"/>
      <c r="C487" s="204"/>
      <c r="D487" s="2"/>
    </row>
    <row r="488" spans="1:4" x14ac:dyDescent="0.2">
      <c r="A488" s="201"/>
      <c r="B488" s="205"/>
      <c r="C488" s="204"/>
      <c r="D488" s="2"/>
    </row>
    <row r="489" spans="1:4" x14ac:dyDescent="0.2">
      <c r="A489" s="201"/>
      <c r="B489" s="205"/>
      <c r="C489" s="203"/>
      <c r="D489" s="2"/>
    </row>
    <row r="490" spans="1:4" x14ac:dyDescent="0.2">
      <c r="A490" s="201"/>
      <c r="B490" s="205"/>
      <c r="C490" s="203"/>
      <c r="D490" s="2"/>
    </row>
    <row r="491" spans="1:4" x14ac:dyDescent="0.2">
      <c r="A491" s="201"/>
      <c r="B491" s="205"/>
      <c r="C491" s="203"/>
      <c r="D491" s="2"/>
    </row>
    <row r="492" spans="1:4" x14ac:dyDescent="0.2">
      <c r="A492" s="201"/>
      <c r="B492" s="205"/>
      <c r="C492" s="203"/>
      <c r="D492" s="2"/>
    </row>
    <row r="493" spans="1:4" x14ac:dyDescent="0.2">
      <c r="A493" s="201"/>
      <c r="B493" s="205"/>
      <c r="C493" s="203"/>
      <c r="D493" s="2"/>
    </row>
    <row r="494" spans="1:4" x14ac:dyDescent="0.2">
      <c r="A494" s="201"/>
      <c r="B494" s="205"/>
      <c r="C494" s="203"/>
      <c r="D494" s="19"/>
    </row>
    <row r="495" spans="1:4" x14ac:dyDescent="0.2">
      <c r="A495" s="201"/>
      <c r="B495" s="205"/>
      <c r="C495" s="203"/>
      <c r="D495" s="19"/>
    </row>
    <row r="496" spans="1:4" x14ac:dyDescent="0.2">
      <c r="A496" s="201"/>
      <c r="B496" s="205"/>
      <c r="C496" s="203"/>
      <c r="D496" s="5"/>
    </row>
    <row r="497" spans="1:4" x14ac:dyDescent="0.2">
      <c r="A497" s="201"/>
      <c r="B497" s="202"/>
      <c r="C497" s="203"/>
      <c r="D497" s="2"/>
    </row>
    <row r="498" spans="1:4" x14ac:dyDescent="0.2">
      <c r="A498" s="201"/>
      <c r="B498" s="202"/>
      <c r="C498" s="204"/>
      <c r="D498" s="2"/>
    </row>
    <row r="499" spans="1:4" x14ac:dyDescent="0.2">
      <c r="A499" s="201"/>
      <c r="B499" s="205"/>
      <c r="C499" s="204"/>
      <c r="D499" s="2"/>
    </row>
    <row r="500" spans="1:4" x14ac:dyDescent="0.2">
      <c r="A500" s="201"/>
      <c r="B500" s="205"/>
      <c r="C500" s="204"/>
      <c r="D500" s="2"/>
    </row>
    <row r="501" spans="1:4" x14ac:dyDescent="0.2">
      <c r="A501" s="201"/>
      <c r="B501" s="205"/>
      <c r="C501" s="204"/>
      <c r="D501" s="2"/>
    </row>
    <row r="502" spans="1:4" x14ac:dyDescent="0.2">
      <c r="A502" s="201"/>
      <c r="B502" s="205"/>
      <c r="C502" s="204"/>
      <c r="D502" s="2"/>
    </row>
    <row r="503" spans="1:4" x14ac:dyDescent="0.2">
      <c r="A503" s="201"/>
      <c r="B503" s="205"/>
      <c r="C503" s="203"/>
      <c r="D503" s="2"/>
    </row>
    <row r="504" spans="1:4" x14ac:dyDescent="0.2">
      <c r="A504" s="201"/>
      <c r="B504" s="205"/>
      <c r="C504" s="203"/>
      <c r="D504" s="206"/>
    </row>
    <row r="505" spans="1:4" x14ac:dyDescent="0.2">
      <c r="A505" s="201"/>
      <c r="B505" s="205"/>
      <c r="C505" s="203"/>
      <c r="D505" s="207"/>
    </row>
    <row r="506" spans="1:4" x14ac:dyDescent="0.2">
      <c r="A506" s="201"/>
      <c r="B506" s="205"/>
      <c r="C506" s="203"/>
      <c r="D506" s="207"/>
    </row>
    <row r="507" spans="1:4" x14ac:dyDescent="0.2">
      <c r="A507" s="201"/>
      <c r="B507" s="205"/>
      <c r="C507" s="203"/>
      <c r="D507" s="207"/>
    </row>
    <row r="508" spans="1:4" x14ac:dyDescent="0.2">
      <c r="A508" s="201"/>
      <c r="B508" s="205"/>
      <c r="C508" s="203"/>
      <c r="D508" s="207"/>
    </row>
    <row r="509" spans="1:4" x14ac:dyDescent="0.2">
      <c r="A509" s="201"/>
      <c r="B509" s="205"/>
      <c r="C509" s="203"/>
      <c r="D509" s="207"/>
    </row>
    <row r="510" spans="1:4" x14ac:dyDescent="0.2">
      <c r="A510" s="201"/>
      <c r="B510" s="205"/>
      <c r="C510" s="203"/>
      <c r="D510" s="207"/>
    </row>
    <row r="511" spans="1:4" x14ac:dyDescent="0.2">
      <c r="A511" s="201"/>
      <c r="B511" s="205"/>
      <c r="C511" s="203"/>
      <c r="D511" s="207"/>
    </row>
    <row r="512" spans="1:4" x14ac:dyDescent="0.2">
      <c r="A512" s="201"/>
      <c r="B512" s="205"/>
      <c r="C512" s="203"/>
      <c r="D512" s="207"/>
    </row>
    <row r="513" spans="1:4" x14ac:dyDescent="0.2">
      <c r="A513" s="201"/>
      <c r="B513" s="205"/>
      <c r="C513" s="203"/>
      <c r="D513" s="207"/>
    </row>
    <row r="514" spans="1:4" x14ac:dyDescent="0.2">
      <c r="A514" s="201"/>
      <c r="B514" s="205"/>
      <c r="C514" s="203"/>
      <c r="D514" s="207"/>
    </row>
    <row r="515" spans="1:4" x14ac:dyDescent="0.2">
      <c r="A515" s="201"/>
      <c r="B515" s="205"/>
      <c r="C515" s="203"/>
      <c r="D515" s="207"/>
    </row>
    <row r="516" spans="1:4" x14ac:dyDescent="0.2">
      <c r="A516" s="201"/>
      <c r="B516" s="205"/>
      <c r="C516" s="203"/>
      <c r="D516" s="203"/>
    </row>
    <row r="517" spans="1:4" x14ac:dyDescent="0.2">
      <c r="A517" s="201"/>
      <c r="B517" s="205"/>
      <c r="C517" s="203"/>
      <c r="D517" s="207"/>
    </row>
    <row r="518" spans="1:4" x14ac:dyDescent="0.2">
      <c r="A518" s="201"/>
      <c r="B518" s="205"/>
      <c r="C518" s="203"/>
      <c r="D518" s="207"/>
    </row>
    <row r="519" spans="1:4" x14ac:dyDescent="0.2">
      <c r="A519" s="201"/>
      <c r="B519" s="205"/>
      <c r="C519" s="203"/>
      <c r="D519" s="203"/>
    </row>
    <row r="520" spans="1:4" x14ac:dyDescent="0.2">
      <c r="A520" s="201"/>
      <c r="B520" s="205"/>
      <c r="C520" s="203"/>
      <c r="D520" s="207"/>
    </row>
    <row r="521" spans="1:4" x14ac:dyDescent="0.2">
      <c r="A521" s="201"/>
      <c r="B521" s="205"/>
      <c r="C521" s="203"/>
      <c r="D521" s="203"/>
    </row>
    <row r="522" spans="1:4" x14ac:dyDescent="0.2">
      <c r="A522" s="201"/>
      <c r="B522" s="205"/>
      <c r="C522" s="203"/>
      <c r="D522" s="207"/>
    </row>
    <row r="523" spans="1:4" x14ac:dyDescent="0.2">
      <c r="A523" s="201"/>
      <c r="B523" s="205"/>
      <c r="C523" s="203"/>
      <c r="D523" s="203"/>
    </row>
    <row r="524" spans="1:4" x14ac:dyDescent="0.2">
      <c r="A524" s="201"/>
      <c r="B524" s="205"/>
      <c r="C524" s="203"/>
      <c r="D524" s="207"/>
    </row>
    <row r="525" spans="1:4" x14ac:dyDescent="0.2">
      <c r="A525" s="201"/>
      <c r="B525" s="205"/>
      <c r="C525" s="203"/>
      <c r="D525" s="207"/>
    </row>
    <row r="526" spans="1:4" x14ac:dyDescent="0.2">
      <c r="A526" s="201"/>
      <c r="B526" s="205"/>
      <c r="C526" s="203"/>
      <c r="D526" s="207"/>
    </row>
    <row r="527" spans="1:4" x14ac:dyDescent="0.2">
      <c r="A527" s="201"/>
      <c r="B527" s="205"/>
      <c r="C527" s="203"/>
      <c r="D527" s="207"/>
    </row>
    <row r="528" spans="1:4" x14ac:dyDescent="0.2">
      <c r="A528" s="201"/>
      <c r="B528" s="205"/>
      <c r="C528" s="203"/>
      <c r="D528" s="207"/>
    </row>
    <row r="529" spans="1:4" x14ac:dyDescent="0.2">
      <c r="A529" s="201"/>
      <c r="B529" s="205"/>
      <c r="C529" s="203"/>
      <c r="D529" s="207"/>
    </row>
    <row r="530" spans="1:4" x14ac:dyDescent="0.2">
      <c r="A530" s="201"/>
      <c r="B530" s="205"/>
      <c r="C530" s="203"/>
      <c r="D530" s="207"/>
    </row>
    <row r="531" spans="1:4" x14ac:dyDescent="0.2">
      <c r="A531" s="201"/>
      <c r="B531" s="205"/>
      <c r="C531" s="203"/>
      <c r="D531" s="207"/>
    </row>
    <row r="532" spans="1:4" x14ac:dyDescent="0.2">
      <c r="A532" s="201"/>
      <c r="B532" s="205"/>
      <c r="C532" s="203"/>
      <c r="D532" s="207"/>
    </row>
    <row r="533" spans="1:4" x14ac:dyDescent="0.2">
      <c r="A533" s="201"/>
      <c r="B533" s="205"/>
      <c r="C533" s="203"/>
      <c r="D533" s="207"/>
    </row>
    <row r="534" spans="1:4" x14ac:dyDescent="0.2">
      <c r="A534" s="201"/>
      <c r="B534" s="205"/>
      <c r="C534" s="203"/>
      <c r="D534" s="207"/>
    </row>
    <row r="535" spans="1:4" x14ac:dyDescent="0.2">
      <c r="A535" s="201"/>
      <c r="B535" s="205"/>
      <c r="C535" s="203"/>
      <c r="D535" s="207"/>
    </row>
    <row r="536" spans="1:4" x14ac:dyDescent="0.2">
      <c r="A536" s="201"/>
      <c r="B536" s="205"/>
      <c r="C536" s="203"/>
      <c r="D536" s="207"/>
    </row>
    <row r="537" spans="1:4" x14ac:dyDescent="0.2">
      <c r="A537" s="201"/>
      <c r="B537" s="205"/>
      <c r="C537" s="203"/>
      <c r="D537" s="207"/>
    </row>
    <row r="538" spans="1:4" x14ac:dyDescent="0.2">
      <c r="A538" s="201"/>
      <c r="B538" s="205"/>
      <c r="C538" s="203"/>
      <c r="D538" s="207"/>
    </row>
    <row r="539" spans="1:4" x14ac:dyDescent="0.2">
      <c r="A539" s="201"/>
      <c r="B539" s="205"/>
      <c r="C539" s="203"/>
      <c r="D539" s="207"/>
    </row>
    <row r="540" spans="1:4" x14ac:dyDescent="0.2">
      <c r="A540" s="201"/>
      <c r="B540" s="205"/>
      <c r="C540" s="203"/>
      <c r="D540" s="207"/>
    </row>
    <row r="541" spans="1:4" x14ac:dyDescent="0.2">
      <c r="A541" s="201"/>
      <c r="B541" s="205"/>
      <c r="C541" s="203"/>
      <c r="D541" s="207"/>
    </row>
    <row r="542" spans="1:4" x14ac:dyDescent="0.2">
      <c r="A542" s="201"/>
      <c r="B542" s="205"/>
      <c r="C542" s="203"/>
      <c r="D542" s="207"/>
    </row>
    <row r="543" spans="1:4" x14ac:dyDescent="0.2">
      <c r="A543" s="201"/>
      <c r="B543" s="205"/>
      <c r="C543" s="203"/>
      <c r="D543" s="207"/>
    </row>
    <row r="544" spans="1:4" x14ac:dyDescent="0.2">
      <c r="A544" s="201"/>
      <c r="B544" s="205"/>
      <c r="C544" s="203"/>
      <c r="D544" s="207"/>
    </row>
    <row r="545" spans="1:4" x14ac:dyDescent="0.2">
      <c r="A545" s="201"/>
      <c r="B545" s="205"/>
      <c r="C545" s="203"/>
      <c r="D545" s="207"/>
    </row>
    <row r="546" spans="1:4" x14ac:dyDescent="0.2">
      <c r="A546" s="201"/>
      <c r="B546" s="205"/>
      <c r="C546" s="203"/>
      <c r="D546" s="207"/>
    </row>
    <row r="547" spans="1:4" x14ac:dyDescent="0.2">
      <c r="A547" s="201"/>
      <c r="B547" s="205"/>
      <c r="C547" s="203"/>
      <c r="D547" s="207"/>
    </row>
    <row r="548" spans="1:4" x14ac:dyDescent="0.2">
      <c r="A548" s="201"/>
      <c r="B548" s="205"/>
      <c r="C548" s="203"/>
      <c r="D548" s="207"/>
    </row>
    <row r="549" spans="1:4" x14ac:dyDescent="0.2">
      <c r="A549" s="201"/>
      <c r="B549" s="205"/>
      <c r="C549" s="203"/>
      <c r="D549" s="207"/>
    </row>
    <row r="550" spans="1:4" x14ac:dyDescent="0.2">
      <c r="A550" s="201"/>
      <c r="B550" s="205"/>
      <c r="C550" s="203"/>
      <c r="D550" s="207"/>
    </row>
    <row r="551" spans="1:4" x14ac:dyDescent="0.2">
      <c r="A551" s="201"/>
      <c r="B551" s="205"/>
      <c r="C551" s="203"/>
      <c r="D551" s="207"/>
    </row>
    <row r="552" spans="1:4" x14ac:dyDescent="0.2">
      <c r="A552" s="201"/>
      <c r="B552" s="205"/>
      <c r="C552" s="203"/>
      <c r="D552" s="207"/>
    </row>
    <row r="553" spans="1:4" x14ac:dyDescent="0.2">
      <c r="A553" s="201"/>
      <c r="B553" s="205"/>
      <c r="C553" s="203"/>
      <c r="D553" s="207"/>
    </row>
    <row r="554" spans="1:4" x14ac:dyDescent="0.2">
      <c r="A554" s="201"/>
      <c r="B554" s="205"/>
      <c r="C554" s="203"/>
      <c r="D554" s="207"/>
    </row>
    <row r="555" spans="1:4" x14ac:dyDescent="0.2">
      <c r="A555" s="201"/>
      <c r="B555" s="205"/>
      <c r="C555" s="203"/>
      <c r="D555" s="207"/>
    </row>
    <row r="556" spans="1:4" x14ac:dyDescent="0.2">
      <c r="A556" s="201"/>
      <c r="B556" s="205"/>
      <c r="C556" s="203"/>
      <c r="D556" s="207"/>
    </row>
    <row r="557" spans="1:4" x14ac:dyDescent="0.2">
      <c r="A557" s="201"/>
      <c r="B557" s="205"/>
      <c r="C557" s="203"/>
      <c r="D557" s="207"/>
    </row>
    <row r="558" spans="1:4" x14ac:dyDescent="0.2">
      <c r="A558" s="201"/>
      <c r="B558" s="205"/>
      <c r="C558" s="203"/>
      <c r="D558" s="207"/>
    </row>
    <row r="559" spans="1:4" x14ac:dyDescent="0.2">
      <c r="A559" s="201"/>
      <c r="B559" s="205"/>
      <c r="C559" s="203"/>
      <c r="D559" s="207"/>
    </row>
    <row r="560" spans="1:4" x14ac:dyDescent="0.2">
      <c r="A560" s="201"/>
      <c r="B560" s="205"/>
      <c r="C560" s="203"/>
      <c r="D560" s="207"/>
    </row>
    <row r="561" spans="1:4" x14ac:dyDescent="0.2">
      <c r="A561" s="201"/>
      <c r="B561" s="205"/>
      <c r="C561" s="203"/>
      <c r="D561" s="207"/>
    </row>
    <row r="562" spans="1:4" x14ac:dyDescent="0.2">
      <c r="A562" s="201"/>
      <c r="B562" s="205"/>
      <c r="C562" s="203"/>
      <c r="D562" s="207"/>
    </row>
    <row r="563" spans="1:4" x14ac:dyDescent="0.2">
      <c r="A563" s="201"/>
      <c r="B563" s="205"/>
      <c r="C563" s="203"/>
      <c r="D563" s="207"/>
    </row>
    <row r="564" spans="1:4" x14ac:dyDescent="0.2">
      <c r="A564" s="201"/>
      <c r="B564" s="205"/>
      <c r="C564" s="203"/>
      <c r="D564" s="207"/>
    </row>
    <row r="565" spans="1:4" x14ac:dyDescent="0.2">
      <c r="A565" s="201"/>
      <c r="B565" s="205"/>
      <c r="C565" s="203"/>
      <c r="D565" s="207"/>
    </row>
    <row r="566" spans="1:4" x14ac:dyDescent="0.2">
      <c r="A566" s="201"/>
      <c r="B566" s="205"/>
      <c r="C566" s="203"/>
      <c r="D566" s="207"/>
    </row>
    <row r="567" spans="1:4" x14ac:dyDescent="0.2">
      <c r="A567" s="201"/>
      <c r="B567" s="205"/>
      <c r="C567" s="203"/>
      <c r="D567" s="207"/>
    </row>
    <row r="568" spans="1:4" x14ac:dyDescent="0.2">
      <c r="A568" s="201"/>
      <c r="B568" s="205"/>
      <c r="C568" s="203"/>
      <c r="D568" s="207"/>
    </row>
    <row r="569" spans="1:4" x14ac:dyDescent="0.2">
      <c r="A569" s="201"/>
      <c r="B569" s="205"/>
      <c r="C569" s="203"/>
      <c r="D569" s="207"/>
    </row>
    <row r="570" spans="1:4" x14ac:dyDescent="0.2">
      <c r="A570" s="201"/>
      <c r="B570" s="205"/>
      <c r="C570" s="203"/>
      <c r="D570" s="207"/>
    </row>
    <row r="571" spans="1:4" x14ac:dyDescent="0.2">
      <c r="A571" s="201"/>
      <c r="B571" s="205"/>
      <c r="C571" s="203"/>
      <c r="D571" s="207"/>
    </row>
    <row r="572" spans="1:4" x14ac:dyDescent="0.2">
      <c r="A572" s="201"/>
      <c r="B572" s="205"/>
      <c r="C572" s="203"/>
      <c r="D572" s="207"/>
    </row>
    <row r="573" spans="1:4" x14ac:dyDescent="0.2">
      <c r="A573" s="201"/>
      <c r="B573" s="205"/>
      <c r="C573" s="203"/>
      <c r="D573" s="207"/>
    </row>
    <row r="574" spans="1:4" x14ac:dyDescent="0.2">
      <c r="A574" s="201"/>
      <c r="B574" s="205"/>
      <c r="C574" s="203"/>
      <c r="D574" s="207"/>
    </row>
    <row r="575" spans="1:4" x14ac:dyDescent="0.2">
      <c r="A575" s="201"/>
      <c r="B575" s="205"/>
      <c r="C575" s="203"/>
      <c r="D575" s="207"/>
    </row>
    <row r="576" spans="1:4" x14ac:dyDescent="0.2">
      <c r="A576" s="201"/>
      <c r="B576" s="205"/>
      <c r="C576" s="203"/>
      <c r="D576" s="207"/>
    </row>
    <row r="577" spans="1:4" x14ac:dyDescent="0.2">
      <c r="A577" s="201"/>
      <c r="B577" s="205"/>
      <c r="C577" s="203"/>
      <c r="D577" s="207"/>
    </row>
    <row r="578" spans="1:4" x14ac:dyDescent="0.2">
      <c r="A578" s="201"/>
      <c r="B578" s="205"/>
      <c r="C578" s="203"/>
      <c r="D578" s="207"/>
    </row>
    <row r="579" spans="1:4" x14ac:dyDescent="0.2">
      <c r="A579" s="201"/>
      <c r="B579" s="205"/>
      <c r="C579" s="203"/>
      <c r="D579" s="207"/>
    </row>
    <row r="580" spans="1:4" x14ac:dyDescent="0.2">
      <c r="A580" s="201"/>
      <c r="B580" s="205"/>
      <c r="C580" s="203"/>
      <c r="D580" s="207"/>
    </row>
    <row r="581" spans="1:4" x14ac:dyDescent="0.2">
      <c r="A581" s="201"/>
      <c r="B581" s="205"/>
      <c r="C581" s="203"/>
      <c r="D581" s="207"/>
    </row>
    <row r="582" spans="1:4" x14ac:dyDescent="0.2">
      <c r="A582" s="201"/>
      <c r="B582" s="205"/>
      <c r="C582" s="203"/>
      <c r="D582" s="207"/>
    </row>
    <row r="583" spans="1:4" x14ac:dyDescent="0.2">
      <c r="A583" s="201"/>
      <c r="B583" s="205"/>
      <c r="C583" s="203"/>
      <c r="D583" s="207"/>
    </row>
    <row r="584" spans="1:4" x14ac:dyDescent="0.2">
      <c r="A584" s="201"/>
      <c r="B584" s="205"/>
      <c r="C584" s="203"/>
      <c r="D584" s="207"/>
    </row>
    <row r="585" spans="1:4" x14ac:dyDescent="0.2">
      <c r="A585" s="201"/>
      <c r="B585" s="205"/>
      <c r="C585" s="203"/>
      <c r="D585" s="207"/>
    </row>
    <row r="586" spans="1:4" x14ac:dyDescent="0.2">
      <c r="A586" s="201"/>
      <c r="B586" s="205"/>
      <c r="C586" s="203"/>
      <c r="D586" s="207"/>
    </row>
    <row r="587" spans="1:4" x14ac:dyDescent="0.2">
      <c r="A587" s="201"/>
      <c r="B587" s="205"/>
      <c r="C587" s="203"/>
      <c r="D587" s="207"/>
    </row>
    <row r="588" spans="1:4" x14ac:dyDescent="0.2">
      <c r="A588" s="201"/>
      <c r="B588" s="205"/>
      <c r="C588" s="203"/>
      <c r="D588" s="207"/>
    </row>
    <row r="589" spans="1:4" x14ac:dyDescent="0.2">
      <c r="A589" s="201"/>
      <c r="B589" s="205"/>
      <c r="C589" s="203"/>
      <c r="D589" s="207"/>
    </row>
    <row r="590" spans="1:4" x14ac:dyDescent="0.2">
      <c r="A590" s="201"/>
      <c r="B590" s="205"/>
      <c r="C590" s="203"/>
      <c r="D590" s="207"/>
    </row>
    <row r="591" spans="1:4" x14ac:dyDescent="0.2">
      <c r="A591" s="201"/>
      <c r="B591" s="205"/>
      <c r="C591" s="203"/>
      <c r="D591" s="207"/>
    </row>
    <row r="592" spans="1:4" x14ac:dyDescent="0.2">
      <c r="A592" s="201"/>
      <c r="B592" s="205"/>
      <c r="C592" s="203"/>
      <c r="D592" s="207"/>
    </row>
    <row r="593" spans="1:4" x14ac:dyDescent="0.2">
      <c r="A593" s="201"/>
      <c r="B593" s="205"/>
      <c r="C593" s="203"/>
      <c r="D593" s="207"/>
    </row>
    <row r="594" spans="1:4" x14ac:dyDescent="0.2">
      <c r="A594" s="201"/>
      <c r="B594" s="205"/>
      <c r="C594" s="203"/>
      <c r="D594" s="207"/>
    </row>
    <row r="595" spans="1:4" x14ac:dyDescent="0.2">
      <c r="A595" s="201"/>
      <c r="B595" s="205"/>
      <c r="C595" s="203"/>
      <c r="D595" s="207"/>
    </row>
    <row r="596" spans="1:4" x14ac:dyDescent="0.2">
      <c r="A596" s="201"/>
      <c r="B596" s="205"/>
      <c r="C596" s="203"/>
      <c r="D596" s="207"/>
    </row>
    <row r="597" spans="1:4" x14ac:dyDescent="0.2">
      <c r="A597" s="201"/>
      <c r="B597" s="205"/>
      <c r="C597" s="203"/>
      <c r="D597" s="207"/>
    </row>
    <row r="598" spans="1:4" x14ac:dyDescent="0.2">
      <c r="A598" s="201"/>
      <c r="B598" s="205"/>
      <c r="C598" s="203"/>
      <c r="D598" s="207"/>
    </row>
    <row r="599" spans="1:4" x14ac:dyDescent="0.2">
      <c r="A599" s="201"/>
      <c r="B599" s="205"/>
      <c r="C599" s="203"/>
      <c r="D599" s="207"/>
    </row>
    <row r="600" spans="1:4" x14ac:dyDescent="0.2">
      <c r="A600" s="201"/>
      <c r="B600" s="205"/>
      <c r="C600" s="203"/>
      <c r="D600" s="207"/>
    </row>
    <row r="601" spans="1:4" x14ac:dyDescent="0.2">
      <c r="A601" s="201"/>
      <c r="B601" s="205"/>
      <c r="C601" s="203"/>
      <c r="D601" s="207"/>
    </row>
    <row r="602" spans="1:4" x14ac:dyDescent="0.2">
      <c r="A602" s="201"/>
      <c r="B602" s="205"/>
      <c r="C602" s="203"/>
      <c r="D602" s="207"/>
    </row>
    <row r="603" spans="1:4" x14ac:dyDescent="0.2">
      <c r="A603" s="201"/>
      <c r="B603" s="205"/>
      <c r="C603" s="203"/>
      <c r="D603" s="207"/>
    </row>
    <row r="604" spans="1:4" x14ac:dyDescent="0.2">
      <c r="A604" s="201"/>
      <c r="B604" s="205"/>
      <c r="C604" s="203"/>
      <c r="D604" s="207"/>
    </row>
    <row r="605" spans="1:4" x14ac:dyDescent="0.2">
      <c r="A605" s="201"/>
      <c r="B605" s="205"/>
      <c r="C605" s="203"/>
      <c r="D605" s="207"/>
    </row>
    <row r="606" spans="1:4" x14ac:dyDescent="0.2">
      <c r="A606" s="201"/>
      <c r="B606" s="205"/>
      <c r="C606" s="203"/>
      <c r="D606" s="207"/>
    </row>
    <row r="607" spans="1:4" x14ac:dyDescent="0.2">
      <c r="A607" s="201"/>
      <c r="B607" s="205"/>
      <c r="C607" s="203"/>
      <c r="D607" s="207"/>
    </row>
    <row r="608" spans="1:4" x14ac:dyDescent="0.2">
      <c r="A608" s="201"/>
      <c r="B608" s="205"/>
      <c r="C608" s="203"/>
      <c r="D608" s="207"/>
    </row>
    <row r="609" spans="1:4" x14ac:dyDescent="0.2">
      <c r="A609" s="201"/>
      <c r="B609" s="205"/>
      <c r="C609" s="203"/>
      <c r="D609" s="207"/>
    </row>
    <row r="610" spans="1:4" x14ac:dyDescent="0.2">
      <c r="A610" s="201"/>
      <c r="B610" s="205"/>
      <c r="C610" s="203"/>
      <c r="D610" s="207"/>
    </row>
    <row r="611" spans="1:4" x14ac:dyDescent="0.2">
      <c r="A611" s="201"/>
      <c r="B611" s="205"/>
      <c r="C611" s="203"/>
      <c r="D611" s="207"/>
    </row>
    <row r="612" spans="1:4" x14ac:dyDescent="0.2">
      <c r="A612" s="201"/>
      <c r="B612" s="205"/>
      <c r="C612" s="203"/>
      <c r="D612" s="207"/>
    </row>
    <row r="613" spans="1:4" x14ac:dyDescent="0.2">
      <c r="A613" s="201"/>
      <c r="B613" s="205"/>
      <c r="C613" s="203"/>
      <c r="D613" s="207"/>
    </row>
    <row r="614" spans="1:4" x14ac:dyDescent="0.2">
      <c r="A614" s="201"/>
      <c r="B614" s="205"/>
      <c r="C614" s="203"/>
      <c r="D614" s="207"/>
    </row>
    <row r="615" spans="1:4" x14ac:dyDescent="0.2">
      <c r="A615" s="201"/>
      <c r="B615" s="205"/>
      <c r="C615" s="203"/>
      <c r="D615" s="207"/>
    </row>
    <row r="616" spans="1:4" x14ac:dyDescent="0.2">
      <c r="A616" s="201"/>
      <c r="B616" s="205"/>
      <c r="C616" s="203"/>
      <c r="D616" s="207"/>
    </row>
    <row r="617" spans="1:4" x14ac:dyDescent="0.2">
      <c r="A617" s="201"/>
      <c r="B617" s="205"/>
      <c r="C617" s="203"/>
      <c r="D617" s="207"/>
    </row>
    <row r="618" spans="1:4" x14ac:dyDescent="0.2">
      <c r="A618" s="201"/>
      <c r="B618" s="205"/>
      <c r="C618" s="203"/>
      <c r="D618" s="207"/>
    </row>
    <row r="619" spans="1:4" x14ac:dyDescent="0.2">
      <c r="A619" s="201"/>
      <c r="B619" s="205"/>
      <c r="C619" s="203"/>
      <c r="D619" s="207"/>
    </row>
    <row r="620" spans="1:4" x14ac:dyDescent="0.2">
      <c r="A620" s="201"/>
      <c r="B620" s="205"/>
      <c r="C620" s="203"/>
      <c r="D620" s="207"/>
    </row>
    <row r="621" spans="1:4" x14ac:dyDescent="0.2">
      <c r="A621" s="201"/>
      <c r="B621" s="205"/>
      <c r="C621" s="203"/>
      <c r="D621" s="207"/>
    </row>
    <row r="622" spans="1:4" x14ac:dyDescent="0.2">
      <c r="A622" s="201"/>
      <c r="B622" s="205"/>
      <c r="C622" s="203"/>
      <c r="D622" s="207"/>
    </row>
    <row r="623" spans="1:4" x14ac:dyDescent="0.2">
      <c r="A623" s="201"/>
      <c r="B623" s="205"/>
      <c r="C623" s="203"/>
      <c r="D623" s="207"/>
    </row>
    <row r="624" spans="1:4" x14ac:dyDescent="0.2">
      <c r="A624" s="201"/>
      <c r="B624" s="205"/>
      <c r="C624" s="203"/>
      <c r="D624" s="207"/>
    </row>
    <row r="625" spans="1:4" x14ac:dyDescent="0.2">
      <c r="A625" s="201"/>
      <c r="B625" s="205"/>
      <c r="C625" s="203"/>
      <c r="D625" s="207"/>
    </row>
    <row r="626" spans="1:4" x14ac:dyDescent="0.2">
      <c r="A626" s="201"/>
      <c r="B626" s="205"/>
      <c r="C626" s="203"/>
      <c r="D626" s="207"/>
    </row>
    <row r="627" spans="1:4" x14ac:dyDescent="0.2">
      <c r="A627" s="201"/>
      <c r="B627" s="205"/>
      <c r="C627" s="203"/>
      <c r="D627" s="207"/>
    </row>
    <row r="628" spans="1:4" x14ac:dyDescent="0.2">
      <c r="A628" s="201"/>
      <c r="B628" s="205"/>
      <c r="C628" s="203"/>
      <c r="D628" s="207"/>
    </row>
    <row r="629" spans="1:4" x14ac:dyDescent="0.2">
      <c r="A629" s="201"/>
      <c r="B629" s="205"/>
      <c r="C629" s="203"/>
      <c r="D629" s="207"/>
    </row>
    <row r="630" spans="1:4" x14ac:dyDescent="0.2">
      <c r="A630" s="201"/>
      <c r="B630" s="205"/>
      <c r="C630" s="203"/>
      <c r="D630" s="207"/>
    </row>
    <row r="631" spans="1:4" x14ac:dyDescent="0.2">
      <c r="A631" s="201"/>
      <c r="B631" s="205"/>
      <c r="C631" s="203"/>
      <c r="D631" s="207"/>
    </row>
    <row r="632" spans="1:4" x14ac:dyDescent="0.2">
      <c r="A632" s="201"/>
      <c r="B632" s="205"/>
      <c r="C632" s="203"/>
      <c r="D632" s="207"/>
    </row>
    <row r="633" spans="1:4" x14ac:dyDescent="0.2">
      <c r="A633" s="201"/>
      <c r="B633" s="205"/>
      <c r="C633" s="203"/>
      <c r="D633" s="207"/>
    </row>
    <row r="634" spans="1:4" x14ac:dyDescent="0.2">
      <c r="A634" s="201"/>
      <c r="B634" s="205"/>
      <c r="C634" s="203"/>
      <c r="D634" s="207"/>
    </row>
    <row r="635" spans="1:4" x14ac:dyDescent="0.2">
      <c r="A635" s="201"/>
      <c r="B635" s="205"/>
      <c r="C635" s="203"/>
      <c r="D635" s="207"/>
    </row>
    <row r="636" spans="1:4" x14ac:dyDescent="0.2">
      <c r="A636" s="201"/>
      <c r="B636" s="205"/>
      <c r="C636" s="203"/>
      <c r="D636" s="207"/>
    </row>
    <row r="637" spans="1:4" x14ac:dyDescent="0.2">
      <c r="A637" s="201"/>
      <c r="B637" s="205"/>
      <c r="C637" s="203"/>
      <c r="D637" s="207"/>
    </row>
    <row r="638" spans="1:4" x14ac:dyDescent="0.2">
      <c r="A638" s="201"/>
      <c r="B638" s="205"/>
      <c r="C638" s="203"/>
      <c r="D638" s="207"/>
    </row>
    <row r="639" spans="1:4" x14ac:dyDescent="0.2">
      <c r="A639" s="201"/>
      <c r="B639" s="205"/>
      <c r="C639" s="203"/>
      <c r="D639" s="207"/>
    </row>
    <row r="640" spans="1:4" x14ac:dyDescent="0.2">
      <c r="A640" s="201"/>
      <c r="B640" s="205"/>
      <c r="C640" s="203"/>
      <c r="D640" s="207"/>
    </row>
    <row r="641" spans="1:4" x14ac:dyDescent="0.2">
      <c r="A641" s="201"/>
      <c r="B641" s="205"/>
      <c r="C641" s="203"/>
      <c r="D641" s="207"/>
    </row>
    <row r="642" spans="1:4" x14ac:dyDescent="0.2">
      <c r="A642" s="201"/>
      <c r="B642" s="205"/>
      <c r="C642" s="203"/>
      <c r="D642" s="207"/>
    </row>
    <row r="643" spans="1:4" x14ac:dyDescent="0.2">
      <c r="A643" s="201"/>
      <c r="B643" s="205"/>
      <c r="C643" s="203"/>
      <c r="D643" s="207"/>
    </row>
    <row r="644" spans="1:4" x14ac:dyDescent="0.2">
      <c r="A644" s="201"/>
      <c r="B644" s="205"/>
      <c r="C644" s="203"/>
      <c r="D644" s="207"/>
    </row>
    <row r="645" spans="1:4" x14ac:dyDescent="0.2">
      <c r="A645" s="201"/>
      <c r="B645" s="205"/>
      <c r="C645" s="203"/>
      <c r="D645" s="207"/>
    </row>
    <row r="646" spans="1:4" x14ac:dyDescent="0.2">
      <c r="A646" s="201"/>
      <c r="B646" s="205"/>
      <c r="C646" s="203"/>
      <c r="D646" s="207"/>
    </row>
    <row r="647" spans="1:4" x14ac:dyDescent="0.2">
      <c r="A647" s="201"/>
      <c r="B647" s="205"/>
      <c r="C647" s="203"/>
      <c r="D647" s="207"/>
    </row>
    <row r="648" spans="1:4" x14ac:dyDescent="0.2">
      <c r="A648" s="201"/>
      <c r="B648" s="205"/>
      <c r="C648" s="203"/>
      <c r="D648" s="207"/>
    </row>
    <row r="649" spans="1:4" x14ac:dyDescent="0.2">
      <c r="A649" s="201"/>
      <c r="B649" s="205"/>
      <c r="C649" s="203"/>
      <c r="D649" s="207"/>
    </row>
    <row r="650" spans="1:4" x14ac:dyDescent="0.2">
      <c r="A650" s="201"/>
      <c r="B650" s="205"/>
      <c r="C650" s="203"/>
      <c r="D650" s="207"/>
    </row>
    <row r="651" spans="1:4" x14ac:dyDescent="0.2">
      <c r="A651" s="201"/>
      <c r="B651" s="205"/>
      <c r="C651" s="203"/>
      <c r="D651" s="207"/>
    </row>
    <row r="652" spans="1:4" x14ac:dyDescent="0.2">
      <c r="A652" s="201"/>
      <c r="B652" s="205"/>
      <c r="C652" s="203"/>
      <c r="D652" s="207"/>
    </row>
    <row r="653" spans="1:4" x14ac:dyDescent="0.2">
      <c r="A653" s="201"/>
      <c r="B653" s="205"/>
      <c r="C653" s="203"/>
      <c r="D653" s="207"/>
    </row>
    <row r="654" spans="1:4" x14ac:dyDescent="0.2">
      <c r="A654" s="201"/>
      <c r="B654" s="205"/>
      <c r="C654" s="203"/>
      <c r="D654" s="207"/>
    </row>
    <row r="655" spans="1:4" x14ac:dyDescent="0.2">
      <c r="A655" s="201"/>
      <c r="B655" s="205"/>
      <c r="C655" s="203"/>
      <c r="D655" s="207"/>
    </row>
    <row r="656" spans="1:4" x14ac:dyDescent="0.2">
      <c r="A656" s="201"/>
      <c r="B656" s="205"/>
      <c r="C656" s="203"/>
      <c r="D656" s="207"/>
    </row>
    <row r="657" spans="1:4" x14ac:dyDescent="0.2">
      <c r="A657" s="201"/>
      <c r="B657" s="205"/>
      <c r="C657" s="203"/>
      <c r="D657" s="207"/>
    </row>
    <row r="658" spans="1:4" x14ac:dyDescent="0.2">
      <c r="A658" s="201"/>
      <c r="B658" s="205"/>
      <c r="C658" s="203"/>
      <c r="D658" s="207"/>
    </row>
    <row r="659" spans="1:4" x14ac:dyDescent="0.2">
      <c r="A659" s="201"/>
      <c r="B659" s="205"/>
      <c r="C659" s="203"/>
      <c r="D659" s="207"/>
    </row>
    <row r="660" spans="1:4" x14ac:dyDescent="0.2">
      <c r="A660" s="201"/>
      <c r="B660" s="205"/>
      <c r="C660" s="203"/>
      <c r="D660" s="207"/>
    </row>
    <row r="661" spans="1:4" x14ac:dyDescent="0.2">
      <c r="A661" s="201"/>
      <c r="B661" s="205"/>
      <c r="C661" s="203"/>
      <c r="D661" s="207"/>
    </row>
    <row r="662" spans="1:4" x14ac:dyDescent="0.2">
      <c r="A662" s="201"/>
      <c r="B662" s="205"/>
      <c r="C662" s="203"/>
      <c r="D662" s="207"/>
    </row>
    <row r="663" spans="1:4" x14ac:dyDescent="0.2">
      <c r="A663" s="201"/>
      <c r="B663" s="205"/>
      <c r="C663" s="203"/>
      <c r="D663" s="207"/>
    </row>
    <row r="664" spans="1:4" x14ac:dyDescent="0.2">
      <c r="A664" s="201"/>
      <c r="B664" s="205"/>
      <c r="C664" s="203"/>
      <c r="D664" s="207"/>
    </row>
    <row r="665" spans="1:4" x14ac:dyDescent="0.2">
      <c r="A665" s="201"/>
      <c r="B665" s="205"/>
      <c r="C665" s="203"/>
      <c r="D665" s="207"/>
    </row>
    <row r="666" spans="1:4" x14ac:dyDescent="0.2">
      <c r="A666" s="201"/>
      <c r="B666" s="205"/>
      <c r="C666" s="203"/>
      <c r="D666" s="207"/>
    </row>
    <row r="667" spans="1:4" x14ac:dyDescent="0.2">
      <c r="A667" s="201"/>
      <c r="B667" s="205"/>
      <c r="C667" s="203"/>
      <c r="D667" s="207"/>
    </row>
    <row r="668" spans="1:4" x14ac:dyDescent="0.2">
      <c r="A668" s="201"/>
      <c r="B668" s="205"/>
      <c r="C668" s="203"/>
      <c r="D668" s="207"/>
    </row>
    <row r="669" spans="1:4" x14ac:dyDescent="0.2">
      <c r="A669" s="201"/>
      <c r="B669" s="205"/>
      <c r="C669" s="203"/>
      <c r="D669" s="207"/>
    </row>
    <row r="670" spans="1:4" x14ac:dyDescent="0.2">
      <c r="A670" s="201"/>
      <c r="B670" s="205"/>
      <c r="C670" s="203"/>
      <c r="D670" s="207"/>
    </row>
    <row r="671" spans="1:4" x14ac:dyDescent="0.2">
      <c r="A671" s="201"/>
      <c r="B671" s="205"/>
      <c r="C671" s="203"/>
      <c r="D671" s="207"/>
    </row>
    <row r="672" spans="1:4" x14ac:dyDescent="0.2">
      <c r="A672" s="201"/>
      <c r="B672" s="205"/>
      <c r="C672" s="203"/>
      <c r="D672" s="207"/>
    </row>
    <row r="673" spans="1:4" x14ac:dyDescent="0.2">
      <c r="A673" s="201"/>
      <c r="B673" s="205"/>
      <c r="C673" s="203"/>
      <c r="D673" s="207"/>
    </row>
    <row r="674" spans="1:4" x14ac:dyDescent="0.2">
      <c r="A674" s="201"/>
      <c r="B674" s="205"/>
      <c r="C674" s="203"/>
      <c r="D674" s="207"/>
    </row>
    <row r="675" spans="1:4" x14ac:dyDescent="0.2">
      <c r="A675" s="201"/>
      <c r="B675" s="205"/>
      <c r="C675" s="203"/>
      <c r="D675" s="207"/>
    </row>
    <row r="676" spans="1:4" x14ac:dyDescent="0.2">
      <c r="A676" s="201"/>
      <c r="B676" s="205"/>
      <c r="C676" s="203"/>
      <c r="D676" s="207"/>
    </row>
    <row r="677" spans="1:4" x14ac:dyDescent="0.2">
      <c r="A677" s="201"/>
      <c r="B677" s="205"/>
      <c r="C677" s="203"/>
      <c r="D677" s="207"/>
    </row>
    <row r="678" spans="1:4" x14ac:dyDescent="0.2">
      <c r="A678" s="201"/>
      <c r="B678" s="205"/>
      <c r="C678" s="203"/>
      <c r="D678" s="207"/>
    </row>
    <row r="679" spans="1:4" x14ac:dyDescent="0.2">
      <c r="A679" s="201"/>
      <c r="B679" s="205"/>
      <c r="C679" s="203"/>
      <c r="D679" s="207"/>
    </row>
    <row r="680" spans="1:4" x14ac:dyDescent="0.2">
      <c r="A680" s="201"/>
      <c r="B680" s="205"/>
      <c r="C680" s="203"/>
      <c r="D680" s="207"/>
    </row>
    <row r="681" spans="1:4" x14ac:dyDescent="0.2">
      <c r="A681" s="201"/>
      <c r="B681" s="205"/>
      <c r="C681" s="203"/>
      <c r="D681" s="207"/>
    </row>
    <row r="682" spans="1:4" x14ac:dyDescent="0.2">
      <c r="A682" s="201"/>
      <c r="B682" s="205"/>
      <c r="C682" s="203"/>
      <c r="D682" s="207"/>
    </row>
    <row r="683" spans="1:4" x14ac:dyDescent="0.2">
      <c r="A683" s="201"/>
      <c r="B683" s="205"/>
      <c r="C683" s="203"/>
      <c r="D683" s="207"/>
    </row>
    <row r="684" spans="1:4" x14ac:dyDescent="0.2">
      <c r="A684" s="201"/>
      <c r="B684" s="205"/>
      <c r="C684" s="203"/>
      <c r="D684" s="207"/>
    </row>
    <row r="685" spans="1:4" x14ac:dyDescent="0.2">
      <c r="A685" s="201"/>
      <c r="B685" s="205"/>
      <c r="C685" s="203"/>
      <c r="D685" s="207"/>
    </row>
    <row r="686" spans="1:4" x14ac:dyDescent="0.2">
      <c r="A686" s="201"/>
      <c r="B686" s="205"/>
      <c r="C686" s="203"/>
      <c r="D686" s="207"/>
    </row>
    <row r="687" spans="1:4" x14ac:dyDescent="0.2">
      <c r="A687" s="201"/>
      <c r="B687" s="205"/>
      <c r="C687" s="203"/>
      <c r="D687" s="207"/>
    </row>
    <row r="688" spans="1:4" x14ac:dyDescent="0.2">
      <c r="A688" s="201"/>
      <c r="B688" s="205"/>
      <c r="C688" s="203"/>
      <c r="D688" s="207"/>
    </row>
    <row r="689" spans="1:4" x14ac:dyDescent="0.2">
      <c r="A689" s="201"/>
      <c r="B689" s="205"/>
      <c r="C689" s="203"/>
      <c r="D689" s="207"/>
    </row>
    <row r="690" spans="1:4" x14ac:dyDescent="0.2">
      <c r="A690" s="201"/>
      <c r="B690" s="205"/>
      <c r="C690" s="203"/>
      <c r="D690" s="207"/>
    </row>
    <row r="691" spans="1:4" x14ac:dyDescent="0.2">
      <c r="A691" s="201"/>
      <c r="B691" s="205"/>
      <c r="C691" s="203"/>
      <c r="D691" s="207"/>
    </row>
    <row r="692" spans="1:4" x14ac:dyDescent="0.2">
      <c r="A692" s="201"/>
      <c r="B692" s="205"/>
      <c r="C692" s="203"/>
      <c r="D692" s="207"/>
    </row>
    <row r="693" spans="1:4" x14ac:dyDescent="0.2">
      <c r="A693" s="201"/>
      <c r="B693" s="205"/>
      <c r="C693" s="203"/>
      <c r="D693" s="207"/>
    </row>
    <row r="694" spans="1:4" x14ac:dyDescent="0.2">
      <c r="A694" s="201"/>
      <c r="B694" s="205"/>
      <c r="C694" s="203"/>
      <c r="D694" s="207"/>
    </row>
    <row r="695" spans="1:4" x14ac:dyDescent="0.2">
      <c r="A695" s="201"/>
      <c r="B695" s="205"/>
      <c r="C695" s="203"/>
      <c r="D695" s="207"/>
    </row>
    <row r="696" spans="1:4" x14ac:dyDescent="0.2">
      <c r="A696" s="201"/>
      <c r="B696" s="205"/>
      <c r="C696" s="203"/>
      <c r="D696" s="207"/>
    </row>
    <row r="697" spans="1:4" x14ac:dyDescent="0.2">
      <c r="A697" s="201"/>
      <c r="B697" s="205"/>
      <c r="C697" s="203"/>
      <c r="D697" s="207"/>
    </row>
    <row r="698" spans="1:4" x14ac:dyDescent="0.2">
      <c r="A698" s="201"/>
      <c r="B698" s="205"/>
      <c r="C698" s="203"/>
      <c r="D698" s="207"/>
    </row>
    <row r="699" spans="1:4" x14ac:dyDescent="0.2">
      <c r="A699" s="201"/>
      <c r="B699" s="205"/>
      <c r="C699" s="203"/>
      <c r="D699" s="207"/>
    </row>
    <row r="700" spans="1:4" x14ac:dyDescent="0.2">
      <c r="A700" s="201"/>
      <c r="B700" s="205"/>
      <c r="C700" s="203"/>
      <c r="D700" s="207"/>
    </row>
    <row r="701" spans="1:4" x14ac:dyDescent="0.2">
      <c r="A701" s="201"/>
      <c r="B701" s="205"/>
      <c r="C701" s="203"/>
      <c r="D701" s="207"/>
    </row>
    <row r="702" spans="1:4" x14ac:dyDescent="0.2">
      <c r="A702" s="201"/>
      <c r="B702" s="205"/>
      <c r="C702" s="203"/>
      <c r="D702" s="207"/>
    </row>
    <row r="703" spans="1:4" x14ac:dyDescent="0.2">
      <c r="A703" s="201"/>
      <c r="B703" s="205"/>
      <c r="C703" s="203"/>
      <c r="D703" s="207"/>
    </row>
    <row r="704" spans="1:4" x14ac:dyDescent="0.2">
      <c r="A704" s="201"/>
      <c r="B704" s="205"/>
      <c r="C704" s="203"/>
      <c r="D704" s="207"/>
    </row>
    <row r="705" spans="1:4" x14ac:dyDescent="0.2">
      <c r="A705" s="201"/>
      <c r="B705" s="205"/>
      <c r="C705" s="203"/>
      <c r="D705" s="207"/>
    </row>
    <row r="706" spans="1:4" x14ac:dyDescent="0.2">
      <c r="A706" s="201"/>
      <c r="B706" s="205"/>
      <c r="C706" s="203"/>
      <c r="D706" s="207"/>
    </row>
    <row r="707" spans="1:4" x14ac:dyDescent="0.2">
      <c r="A707" s="201"/>
      <c r="B707" s="205"/>
      <c r="C707" s="203"/>
      <c r="D707" s="207"/>
    </row>
    <row r="708" spans="1:4" x14ac:dyDescent="0.2">
      <c r="A708" s="201"/>
      <c r="B708" s="205"/>
      <c r="C708" s="203"/>
      <c r="D708" s="207"/>
    </row>
    <row r="709" spans="1:4" x14ac:dyDescent="0.2">
      <c r="A709" s="201"/>
      <c r="B709" s="205"/>
      <c r="C709" s="203"/>
      <c r="D709" s="207"/>
    </row>
    <row r="710" spans="1:4" x14ac:dyDescent="0.2">
      <c r="A710" s="201"/>
      <c r="B710" s="205"/>
      <c r="C710" s="203"/>
      <c r="D710" s="207"/>
    </row>
    <row r="711" spans="1:4" x14ac:dyDescent="0.2">
      <c r="A711" s="201"/>
      <c r="B711" s="205"/>
      <c r="C711" s="203"/>
      <c r="D711" s="207"/>
    </row>
    <row r="712" spans="1:4" x14ac:dyDescent="0.2">
      <c r="A712" s="201"/>
      <c r="B712" s="205"/>
      <c r="C712" s="203"/>
      <c r="D712" s="207"/>
    </row>
    <row r="713" spans="1:4" x14ac:dyDescent="0.2">
      <c r="A713" s="201"/>
      <c r="B713" s="205"/>
      <c r="C713" s="203"/>
      <c r="D713" s="207"/>
    </row>
    <row r="714" spans="1:4" x14ac:dyDescent="0.2">
      <c r="A714" s="201"/>
      <c r="B714" s="205"/>
      <c r="C714" s="203"/>
      <c r="D714" s="207"/>
    </row>
    <row r="715" spans="1:4" x14ac:dyDescent="0.2">
      <c r="A715" s="201"/>
      <c r="B715" s="205"/>
      <c r="C715" s="203"/>
      <c r="D715" s="207"/>
    </row>
    <row r="716" spans="1:4" x14ac:dyDescent="0.2">
      <c r="A716" s="201"/>
      <c r="B716" s="205"/>
      <c r="C716" s="203"/>
      <c r="D716" s="207"/>
    </row>
    <row r="717" spans="1:4" x14ac:dyDescent="0.2">
      <c r="A717" s="201"/>
      <c r="B717" s="205"/>
      <c r="C717" s="203"/>
      <c r="D717" s="207"/>
    </row>
    <row r="718" spans="1:4" x14ac:dyDescent="0.2">
      <c r="A718" s="201"/>
      <c r="B718" s="205"/>
      <c r="C718" s="203"/>
      <c r="D718" s="207"/>
    </row>
    <row r="719" spans="1:4" x14ac:dyDescent="0.2">
      <c r="A719" s="201"/>
      <c r="B719" s="205"/>
      <c r="C719" s="203"/>
      <c r="D719" s="207"/>
    </row>
    <row r="720" spans="1:4" x14ac:dyDescent="0.2">
      <c r="A720" s="201"/>
      <c r="B720" s="205"/>
      <c r="C720" s="203"/>
      <c r="D720" s="207"/>
    </row>
    <row r="721" spans="1:4" x14ac:dyDescent="0.2">
      <c r="A721" s="201"/>
      <c r="B721" s="205"/>
      <c r="C721" s="203"/>
      <c r="D721" s="207"/>
    </row>
    <row r="722" spans="1:4" x14ac:dyDescent="0.2">
      <c r="A722" s="201"/>
      <c r="B722" s="205"/>
      <c r="C722" s="203"/>
      <c r="D722" s="207"/>
    </row>
    <row r="723" spans="1:4" x14ac:dyDescent="0.2">
      <c r="A723" s="201"/>
      <c r="B723" s="205"/>
      <c r="C723" s="203"/>
      <c r="D723" s="207"/>
    </row>
    <row r="724" spans="1:4" x14ac:dyDescent="0.2">
      <c r="A724" s="201"/>
      <c r="B724" s="205"/>
      <c r="C724" s="203"/>
      <c r="D724" s="207"/>
    </row>
    <row r="725" spans="1:4" x14ac:dyDescent="0.2">
      <c r="A725" s="201"/>
      <c r="B725" s="205"/>
      <c r="C725" s="203"/>
      <c r="D725" s="207"/>
    </row>
    <row r="726" spans="1:4" x14ac:dyDescent="0.2">
      <c r="A726" s="201"/>
      <c r="B726" s="205"/>
      <c r="C726" s="203"/>
      <c r="D726" s="207"/>
    </row>
    <row r="727" spans="1:4" x14ac:dyDescent="0.2">
      <c r="A727" s="201"/>
      <c r="B727" s="205"/>
      <c r="C727" s="203"/>
      <c r="D727" s="207"/>
    </row>
    <row r="728" spans="1:4" x14ac:dyDescent="0.2">
      <c r="A728" s="201"/>
      <c r="B728" s="205"/>
      <c r="C728" s="203"/>
      <c r="D728" s="207"/>
    </row>
    <row r="729" spans="1:4" x14ac:dyDescent="0.2">
      <c r="A729" s="201"/>
      <c r="B729" s="205"/>
      <c r="C729" s="203"/>
      <c r="D729" s="207"/>
    </row>
    <row r="730" spans="1:4" x14ac:dyDescent="0.2">
      <c r="A730" s="201"/>
      <c r="B730" s="205"/>
      <c r="C730" s="203"/>
      <c r="D730" s="207"/>
    </row>
    <row r="731" spans="1:4" x14ac:dyDescent="0.2">
      <c r="A731" s="201"/>
      <c r="B731" s="205"/>
      <c r="C731" s="203"/>
      <c r="D731" s="207"/>
    </row>
    <row r="732" spans="1:4" x14ac:dyDescent="0.2">
      <c r="A732" s="201"/>
      <c r="B732" s="205"/>
      <c r="C732" s="203"/>
      <c r="D732" s="207"/>
    </row>
    <row r="733" spans="1:4" x14ac:dyDescent="0.2">
      <c r="A733" s="201"/>
      <c r="B733" s="205"/>
      <c r="C733" s="203"/>
      <c r="D733" s="207"/>
    </row>
    <row r="734" spans="1:4" x14ac:dyDescent="0.2">
      <c r="A734" s="201"/>
      <c r="B734" s="205"/>
      <c r="C734" s="203"/>
      <c r="D734" s="207"/>
    </row>
    <row r="735" spans="1:4" x14ac:dyDescent="0.2">
      <c r="A735" s="201"/>
      <c r="B735" s="205"/>
      <c r="C735" s="203"/>
      <c r="D735" s="207"/>
    </row>
    <row r="736" spans="1:4" x14ac:dyDescent="0.2">
      <c r="A736" s="201"/>
      <c r="B736" s="205"/>
      <c r="C736" s="203"/>
      <c r="D736" s="207"/>
    </row>
    <row r="737" spans="1:4" x14ac:dyDescent="0.2">
      <c r="A737" s="201"/>
      <c r="B737" s="205"/>
      <c r="C737" s="203"/>
      <c r="D737" s="207"/>
    </row>
    <row r="738" spans="1:4" x14ac:dyDescent="0.2">
      <c r="A738" s="201"/>
      <c r="B738" s="205"/>
      <c r="C738" s="203"/>
      <c r="D738" s="207"/>
    </row>
    <row r="739" spans="1:4" x14ac:dyDescent="0.2">
      <c r="A739" s="201"/>
      <c r="B739" s="205"/>
      <c r="C739" s="203"/>
      <c r="D739" s="207"/>
    </row>
    <row r="740" spans="1:4" x14ac:dyDescent="0.2">
      <c r="A740" s="201"/>
      <c r="B740" s="205"/>
      <c r="C740" s="203"/>
      <c r="D740" s="207"/>
    </row>
    <row r="741" spans="1:4" x14ac:dyDescent="0.2">
      <c r="A741" s="201"/>
      <c r="B741" s="205"/>
      <c r="C741" s="203"/>
      <c r="D741" s="207"/>
    </row>
    <row r="742" spans="1:4" x14ac:dyDescent="0.2">
      <c r="A742" s="201"/>
      <c r="B742" s="205"/>
      <c r="C742" s="203"/>
      <c r="D742" s="207"/>
    </row>
    <row r="743" spans="1:4" x14ac:dyDescent="0.2">
      <c r="A743" s="201"/>
      <c r="B743" s="205"/>
      <c r="C743" s="203"/>
      <c r="D743" s="207"/>
    </row>
    <row r="744" spans="1:4" x14ac:dyDescent="0.2">
      <c r="A744" s="201"/>
      <c r="B744" s="205"/>
      <c r="C744" s="203"/>
      <c r="D744" s="207"/>
    </row>
    <row r="745" spans="1:4" x14ac:dyDescent="0.2">
      <c r="A745" s="201"/>
      <c r="B745" s="205"/>
      <c r="C745" s="203"/>
      <c r="D745" s="207"/>
    </row>
    <row r="746" spans="1:4" x14ac:dyDescent="0.2">
      <c r="A746" s="201"/>
      <c r="B746" s="205"/>
      <c r="C746" s="203"/>
      <c r="D746" s="207"/>
    </row>
    <row r="747" spans="1:4" x14ac:dyDescent="0.2">
      <c r="A747" s="201"/>
      <c r="B747" s="205"/>
      <c r="C747" s="203"/>
      <c r="D747" s="207"/>
    </row>
    <row r="748" spans="1:4" x14ac:dyDescent="0.2">
      <c r="A748" s="201"/>
      <c r="B748" s="205"/>
      <c r="C748" s="203"/>
      <c r="D748" s="207"/>
    </row>
    <row r="749" spans="1:4" x14ac:dyDescent="0.2">
      <c r="A749" s="201"/>
      <c r="B749" s="205"/>
      <c r="C749" s="203"/>
      <c r="D749" s="207"/>
    </row>
    <row r="750" spans="1:4" x14ac:dyDescent="0.2">
      <c r="A750" s="201"/>
      <c r="B750" s="205"/>
      <c r="C750" s="203"/>
      <c r="D750" s="207"/>
    </row>
    <row r="751" spans="1:4" x14ac:dyDescent="0.2">
      <c r="A751" s="201"/>
      <c r="B751" s="205"/>
      <c r="C751" s="203"/>
      <c r="D751" s="207"/>
    </row>
    <row r="752" spans="1:4" x14ac:dyDescent="0.2">
      <c r="A752" s="201"/>
      <c r="B752" s="205"/>
      <c r="C752" s="203"/>
      <c r="D752" s="207"/>
    </row>
    <row r="753" spans="1:4" x14ac:dyDescent="0.2">
      <c r="A753" s="201"/>
      <c r="B753" s="205"/>
      <c r="C753" s="203"/>
      <c r="D753" s="207"/>
    </row>
    <row r="754" spans="1:4" x14ac:dyDescent="0.2">
      <c r="A754" s="201"/>
      <c r="B754" s="205"/>
      <c r="C754" s="203"/>
      <c r="D754" s="207"/>
    </row>
    <row r="755" spans="1:4" x14ac:dyDescent="0.2">
      <c r="A755" s="201"/>
      <c r="B755" s="205"/>
      <c r="C755" s="203"/>
      <c r="D755" s="207"/>
    </row>
    <row r="756" spans="1:4" x14ac:dyDescent="0.2">
      <c r="A756" s="201"/>
      <c r="B756" s="205"/>
      <c r="C756" s="203"/>
      <c r="D756" s="207"/>
    </row>
    <row r="757" spans="1:4" x14ac:dyDescent="0.2">
      <c r="A757" s="201"/>
      <c r="B757" s="205"/>
      <c r="C757" s="203"/>
      <c r="D757" s="207"/>
    </row>
    <row r="758" spans="1:4" x14ac:dyDescent="0.2">
      <c r="A758" s="201"/>
      <c r="B758" s="205"/>
      <c r="C758" s="203"/>
      <c r="D758" s="207"/>
    </row>
    <row r="759" spans="1:4" x14ac:dyDescent="0.2">
      <c r="A759" s="201"/>
      <c r="B759" s="205"/>
      <c r="C759" s="203"/>
      <c r="D759" s="207"/>
    </row>
    <row r="760" spans="1:4" x14ac:dyDescent="0.2">
      <c r="A760" s="201"/>
      <c r="B760" s="205"/>
      <c r="C760" s="203"/>
      <c r="D760" s="207"/>
    </row>
    <row r="761" spans="1:4" x14ac:dyDescent="0.2">
      <c r="A761" s="201"/>
      <c r="B761" s="205"/>
      <c r="C761" s="203"/>
      <c r="D761" s="207"/>
    </row>
    <row r="762" spans="1:4" x14ac:dyDescent="0.2">
      <c r="A762" s="201"/>
      <c r="B762" s="205"/>
      <c r="C762" s="203"/>
      <c r="D762" s="207"/>
    </row>
    <row r="763" spans="1:4" x14ac:dyDescent="0.2">
      <c r="A763" s="201"/>
      <c r="B763" s="205"/>
      <c r="C763" s="203"/>
      <c r="D763" s="207"/>
    </row>
    <row r="764" spans="1:4" x14ac:dyDescent="0.2">
      <c r="A764" s="201"/>
      <c r="B764" s="205"/>
      <c r="C764" s="203"/>
      <c r="D764" s="207"/>
    </row>
    <row r="765" spans="1:4" x14ac:dyDescent="0.2">
      <c r="A765" s="201"/>
      <c r="B765" s="205"/>
      <c r="C765" s="203"/>
      <c r="D765" s="207"/>
    </row>
    <row r="766" spans="1:4" x14ac:dyDescent="0.2">
      <c r="A766" s="201"/>
      <c r="B766" s="205"/>
      <c r="C766" s="203"/>
      <c r="D766" s="207"/>
    </row>
    <row r="767" spans="1:4" x14ac:dyDescent="0.2">
      <c r="A767" s="201"/>
      <c r="B767" s="205"/>
      <c r="C767" s="203"/>
      <c r="D767" s="207"/>
    </row>
    <row r="768" spans="1:4" x14ac:dyDescent="0.2">
      <c r="A768" s="201"/>
      <c r="B768" s="205"/>
      <c r="C768" s="203"/>
      <c r="D768" s="207"/>
    </row>
    <row r="769" spans="1:4" x14ac:dyDescent="0.2">
      <c r="A769" s="201"/>
      <c r="B769" s="205"/>
      <c r="C769" s="203"/>
      <c r="D769" s="207"/>
    </row>
    <row r="770" spans="1:4" x14ac:dyDescent="0.2">
      <c r="A770" s="201"/>
      <c r="B770" s="205"/>
      <c r="C770" s="203"/>
      <c r="D770" s="207"/>
    </row>
    <row r="771" spans="1:4" x14ac:dyDescent="0.2">
      <c r="A771" s="201"/>
      <c r="B771" s="205"/>
      <c r="C771" s="203"/>
      <c r="D771" s="207"/>
    </row>
    <row r="772" spans="1:4" x14ac:dyDescent="0.2">
      <c r="A772" s="201"/>
      <c r="B772" s="205"/>
      <c r="C772" s="203"/>
      <c r="D772" s="207"/>
    </row>
    <row r="773" spans="1:4" x14ac:dyDescent="0.2">
      <c r="A773" s="201"/>
      <c r="B773" s="205"/>
      <c r="C773" s="203"/>
      <c r="D773" s="207"/>
    </row>
    <row r="774" spans="1:4" x14ac:dyDescent="0.2">
      <c r="A774" s="201"/>
      <c r="B774" s="205"/>
      <c r="C774" s="203"/>
      <c r="D774" s="207"/>
    </row>
    <row r="775" spans="1:4" x14ac:dyDescent="0.2">
      <c r="A775" s="201"/>
      <c r="B775" s="205"/>
      <c r="C775" s="203"/>
      <c r="D775" s="207"/>
    </row>
    <row r="776" spans="1:4" x14ac:dyDescent="0.2">
      <c r="A776" s="201"/>
      <c r="B776" s="205"/>
      <c r="C776" s="203"/>
      <c r="D776" s="207"/>
    </row>
    <row r="777" spans="1:4" x14ac:dyDescent="0.2">
      <c r="A777" s="201"/>
      <c r="B777" s="205"/>
      <c r="C777" s="203"/>
      <c r="D777" s="207"/>
    </row>
    <row r="778" spans="1:4" x14ac:dyDescent="0.2">
      <c r="A778" s="201"/>
      <c r="B778" s="205"/>
      <c r="C778" s="203"/>
      <c r="D778" s="207"/>
    </row>
    <row r="779" spans="1:4" x14ac:dyDescent="0.2">
      <c r="A779" s="201"/>
      <c r="B779" s="205"/>
      <c r="C779" s="203"/>
      <c r="D779" s="207"/>
    </row>
    <row r="780" spans="1:4" x14ac:dyDescent="0.2">
      <c r="A780" s="201"/>
      <c r="B780" s="205"/>
      <c r="C780" s="203"/>
      <c r="D780" s="207"/>
    </row>
    <row r="781" spans="1:4" x14ac:dyDescent="0.2">
      <c r="A781" s="201"/>
      <c r="B781" s="205"/>
      <c r="C781" s="203"/>
      <c r="D781" s="207"/>
    </row>
    <row r="782" spans="1:4" x14ac:dyDescent="0.2">
      <c r="A782" s="201"/>
      <c r="B782" s="205"/>
      <c r="C782" s="203"/>
      <c r="D782" s="207"/>
    </row>
    <row r="783" spans="1:4" x14ac:dyDescent="0.2">
      <c r="A783" s="201"/>
      <c r="B783" s="205"/>
      <c r="C783" s="203"/>
      <c r="D783" s="207"/>
    </row>
    <row r="784" spans="1:4" x14ac:dyDescent="0.2">
      <c r="A784" s="201"/>
      <c r="B784" s="205"/>
      <c r="C784" s="203"/>
      <c r="D784" s="207"/>
    </row>
    <row r="785" spans="1:4" x14ac:dyDescent="0.2">
      <c r="A785" s="201"/>
      <c r="B785" s="205"/>
      <c r="C785" s="203"/>
      <c r="D785" s="207"/>
    </row>
    <row r="786" spans="1:4" x14ac:dyDescent="0.2">
      <c r="A786" s="201"/>
      <c r="B786" s="205"/>
      <c r="C786" s="203"/>
      <c r="D786" s="207"/>
    </row>
    <row r="787" spans="1:4" x14ac:dyDescent="0.2">
      <c r="A787" s="201"/>
      <c r="B787" s="205"/>
      <c r="C787" s="203"/>
      <c r="D787" s="207"/>
    </row>
    <row r="788" spans="1:4" x14ac:dyDescent="0.2">
      <c r="A788" s="201"/>
      <c r="B788" s="205"/>
      <c r="C788" s="203"/>
      <c r="D788" s="207"/>
    </row>
    <row r="789" spans="1:4" x14ac:dyDescent="0.2">
      <c r="A789" s="201"/>
      <c r="B789" s="205"/>
      <c r="C789" s="203"/>
      <c r="D789" s="207"/>
    </row>
    <row r="790" spans="1:4" x14ac:dyDescent="0.2">
      <c r="A790" s="201"/>
      <c r="B790" s="205"/>
      <c r="C790" s="203"/>
      <c r="D790" s="207"/>
    </row>
    <row r="791" spans="1:4" x14ac:dyDescent="0.2">
      <c r="A791" s="201"/>
      <c r="B791" s="205"/>
      <c r="C791" s="203"/>
      <c r="D791" s="207"/>
    </row>
    <row r="792" spans="1:4" x14ac:dyDescent="0.2">
      <c r="A792" s="201"/>
      <c r="B792" s="205"/>
      <c r="C792" s="203"/>
      <c r="D792" s="207"/>
    </row>
    <row r="793" spans="1:4" x14ac:dyDescent="0.2">
      <c r="A793" s="201"/>
      <c r="B793" s="205"/>
      <c r="C793" s="203"/>
      <c r="D793" s="207"/>
    </row>
    <row r="794" spans="1:4" x14ac:dyDescent="0.2">
      <c r="A794" s="201"/>
      <c r="B794" s="205"/>
      <c r="C794" s="203"/>
      <c r="D794" s="207"/>
    </row>
    <row r="795" spans="1:4" x14ac:dyDescent="0.2">
      <c r="A795" s="201"/>
      <c r="B795" s="205"/>
      <c r="C795" s="203"/>
      <c r="D795" s="207"/>
    </row>
    <row r="796" spans="1:4" x14ac:dyDescent="0.2">
      <c r="A796" s="201"/>
      <c r="B796" s="205"/>
      <c r="C796" s="203"/>
      <c r="D796" s="207"/>
    </row>
    <row r="797" spans="1:4" x14ac:dyDescent="0.2">
      <c r="A797" s="201"/>
      <c r="B797" s="205"/>
      <c r="C797" s="203"/>
      <c r="D797" s="207"/>
    </row>
    <row r="798" spans="1:4" x14ac:dyDescent="0.2">
      <c r="A798" s="201"/>
      <c r="B798" s="205"/>
      <c r="C798" s="203"/>
      <c r="D798" s="207"/>
    </row>
    <row r="799" spans="1:4" x14ac:dyDescent="0.2">
      <c r="A799" s="201"/>
      <c r="B799" s="205"/>
      <c r="C799" s="203"/>
      <c r="D799" s="207"/>
    </row>
    <row r="800" spans="1:4" x14ac:dyDescent="0.2">
      <c r="A800" s="201"/>
      <c r="B800" s="205"/>
      <c r="C800" s="203"/>
      <c r="D800" s="207"/>
    </row>
    <row r="801" spans="1:4" x14ac:dyDescent="0.2">
      <c r="A801" s="201"/>
      <c r="B801" s="205"/>
      <c r="C801" s="203"/>
      <c r="D801" s="207"/>
    </row>
    <row r="802" spans="1:4" x14ac:dyDescent="0.2">
      <c r="A802" s="201"/>
      <c r="B802" s="205"/>
      <c r="C802" s="203"/>
      <c r="D802" s="207"/>
    </row>
    <row r="803" spans="1:4" x14ac:dyDescent="0.2">
      <c r="A803" s="201"/>
      <c r="B803" s="205"/>
      <c r="C803" s="203"/>
      <c r="D803" s="207"/>
    </row>
    <row r="804" spans="1:4" x14ac:dyDescent="0.2">
      <c r="A804" s="201"/>
      <c r="B804" s="205"/>
      <c r="C804" s="203"/>
      <c r="D804" s="207"/>
    </row>
    <row r="805" spans="1:4" x14ac:dyDescent="0.2">
      <c r="A805" s="201"/>
      <c r="B805" s="205"/>
      <c r="C805" s="203"/>
      <c r="D805" s="207"/>
    </row>
    <row r="806" spans="1:4" x14ac:dyDescent="0.2">
      <c r="A806" s="201"/>
      <c r="B806" s="205"/>
      <c r="C806" s="203"/>
      <c r="D806" s="207"/>
    </row>
    <row r="807" spans="1:4" x14ac:dyDescent="0.2">
      <c r="A807" s="201"/>
      <c r="B807" s="205"/>
      <c r="C807" s="203"/>
      <c r="D807" s="207"/>
    </row>
    <row r="808" spans="1:4" x14ac:dyDescent="0.2">
      <c r="A808" s="201"/>
      <c r="B808" s="205"/>
      <c r="C808" s="203"/>
      <c r="D808" s="207"/>
    </row>
    <row r="809" spans="1:4" x14ac:dyDescent="0.2">
      <c r="A809" s="201"/>
      <c r="B809" s="205"/>
      <c r="C809" s="203"/>
      <c r="D809" s="207"/>
    </row>
    <row r="810" spans="1:4" x14ac:dyDescent="0.2">
      <c r="A810" s="201"/>
      <c r="B810" s="205"/>
      <c r="C810" s="203"/>
      <c r="D810" s="207"/>
    </row>
    <row r="811" spans="1:4" x14ac:dyDescent="0.2">
      <c r="A811" s="201"/>
      <c r="B811" s="205"/>
      <c r="C811" s="203"/>
      <c r="D811" s="207"/>
    </row>
    <row r="812" spans="1:4" x14ac:dyDescent="0.2">
      <c r="A812" s="201"/>
      <c r="B812" s="205"/>
      <c r="C812" s="203"/>
      <c r="D812" s="207"/>
    </row>
    <row r="813" spans="1:4" x14ac:dyDescent="0.2">
      <c r="A813" s="201"/>
      <c r="B813" s="205"/>
      <c r="C813" s="203"/>
      <c r="D813" s="207"/>
    </row>
    <row r="814" spans="1:4" x14ac:dyDescent="0.2">
      <c r="A814" s="201"/>
      <c r="B814" s="205"/>
      <c r="C814" s="203"/>
      <c r="D814" s="207"/>
    </row>
    <row r="815" spans="1:4" x14ac:dyDescent="0.2">
      <c r="A815" s="201"/>
      <c r="B815" s="205"/>
      <c r="C815" s="203"/>
      <c r="D815" s="207"/>
    </row>
    <row r="816" spans="1:4" x14ac:dyDescent="0.2">
      <c r="A816" s="201"/>
      <c r="B816" s="205"/>
      <c r="C816" s="203"/>
      <c r="D816" s="207"/>
    </row>
    <row r="817" spans="1:4" x14ac:dyDescent="0.2">
      <c r="A817" s="201"/>
      <c r="B817" s="205"/>
      <c r="C817" s="203"/>
      <c r="D817" s="207"/>
    </row>
    <row r="818" spans="1:4" x14ac:dyDescent="0.2">
      <c r="A818" s="201"/>
      <c r="B818" s="205"/>
      <c r="C818" s="203"/>
      <c r="D818" s="207"/>
    </row>
    <row r="819" spans="1:4" x14ac:dyDescent="0.2">
      <c r="A819" s="201"/>
      <c r="B819" s="205"/>
      <c r="C819" s="203"/>
      <c r="D819" s="207"/>
    </row>
    <row r="820" spans="1:4" x14ac:dyDescent="0.2">
      <c r="A820" s="201"/>
      <c r="B820" s="205"/>
      <c r="C820" s="203"/>
      <c r="D820" s="207"/>
    </row>
    <row r="821" spans="1:4" x14ac:dyDescent="0.2">
      <c r="A821" s="201"/>
      <c r="B821" s="205"/>
      <c r="C821" s="203"/>
      <c r="D821" s="207"/>
    </row>
    <row r="822" spans="1:4" x14ac:dyDescent="0.2">
      <c r="A822" s="201"/>
      <c r="B822" s="205"/>
      <c r="C822" s="203"/>
      <c r="D822" s="207"/>
    </row>
    <row r="823" spans="1:4" x14ac:dyDescent="0.2">
      <c r="A823" s="201"/>
      <c r="B823" s="205"/>
      <c r="C823" s="203"/>
      <c r="D823" s="207"/>
    </row>
    <row r="824" spans="1:4" x14ac:dyDescent="0.2">
      <c r="A824" s="201"/>
      <c r="B824" s="205"/>
      <c r="C824" s="203"/>
      <c r="D824" s="207"/>
    </row>
    <row r="825" spans="1:4" x14ac:dyDescent="0.2">
      <c r="A825" s="201"/>
      <c r="B825" s="205"/>
      <c r="C825" s="203"/>
      <c r="D825" s="207"/>
    </row>
    <row r="826" spans="1:4" x14ac:dyDescent="0.2">
      <c r="A826" s="201"/>
      <c r="B826" s="205"/>
      <c r="C826" s="203"/>
      <c r="D826" s="207"/>
    </row>
    <row r="827" spans="1:4" x14ac:dyDescent="0.2">
      <c r="A827" s="201"/>
      <c r="B827" s="205"/>
      <c r="C827" s="203"/>
      <c r="D827" s="207"/>
    </row>
    <row r="828" spans="1:4" x14ac:dyDescent="0.2">
      <c r="A828" s="201"/>
      <c r="B828" s="205"/>
      <c r="C828" s="203"/>
      <c r="D828" s="207"/>
    </row>
    <row r="829" spans="1:4" x14ac:dyDescent="0.2">
      <c r="A829" s="201"/>
      <c r="B829" s="205"/>
      <c r="C829" s="203"/>
      <c r="D829" s="207"/>
    </row>
    <row r="830" spans="1:4" x14ac:dyDescent="0.2">
      <c r="A830" s="201"/>
      <c r="B830" s="205"/>
      <c r="C830" s="203"/>
      <c r="D830" s="207"/>
    </row>
    <row r="831" spans="1:4" x14ac:dyDescent="0.2">
      <c r="A831" s="201"/>
      <c r="B831" s="205"/>
      <c r="C831" s="203"/>
      <c r="D831" s="207"/>
    </row>
    <row r="832" spans="1:4" x14ac:dyDescent="0.2">
      <c r="A832" s="201"/>
      <c r="B832" s="205"/>
      <c r="C832" s="203"/>
      <c r="D832" s="207"/>
    </row>
    <row r="833" spans="1:4" x14ac:dyDescent="0.2">
      <c r="A833" s="201"/>
      <c r="B833" s="205"/>
      <c r="C833" s="203"/>
      <c r="D833" s="207"/>
    </row>
    <row r="834" spans="1:4" x14ac:dyDescent="0.2">
      <c r="A834" s="201"/>
      <c r="B834" s="205"/>
      <c r="C834" s="203"/>
      <c r="D834" s="207"/>
    </row>
    <row r="835" spans="1:4" x14ac:dyDescent="0.2">
      <c r="A835" s="201"/>
      <c r="B835" s="205"/>
      <c r="C835" s="203"/>
      <c r="D835" s="207"/>
    </row>
    <row r="836" spans="1:4" x14ac:dyDescent="0.2">
      <c r="A836" s="201"/>
      <c r="B836" s="205"/>
      <c r="C836" s="203"/>
      <c r="D836" s="207"/>
    </row>
    <row r="837" spans="1:4" x14ac:dyDescent="0.2">
      <c r="A837" s="201"/>
      <c r="B837" s="205"/>
      <c r="C837" s="203"/>
      <c r="D837" s="207"/>
    </row>
    <row r="838" spans="1:4" x14ac:dyDescent="0.2">
      <c r="A838" s="201"/>
      <c r="B838" s="205"/>
      <c r="C838" s="203"/>
      <c r="D838" s="207"/>
    </row>
    <row r="839" spans="1:4" x14ac:dyDescent="0.2">
      <c r="A839" s="201"/>
      <c r="B839" s="205"/>
      <c r="C839" s="203"/>
      <c r="D839" s="207"/>
    </row>
    <row r="840" spans="1:4" x14ac:dyDescent="0.2">
      <c r="A840" s="201"/>
      <c r="B840" s="205"/>
      <c r="C840" s="203"/>
      <c r="D840" s="207"/>
    </row>
    <row r="841" spans="1:4" x14ac:dyDescent="0.2">
      <c r="A841" s="201"/>
      <c r="B841" s="205"/>
      <c r="C841" s="203"/>
      <c r="D841" s="207"/>
    </row>
    <row r="842" spans="1:4" x14ac:dyDescent="0.2">
      <c r="A842" s="201"/>
      <c r="B842" s="205"/>
      <c r="C842" s="203"/>
      <c r="D842" s="207"/>
    </row>
    <row r="843" spans="1:4" x14ac:dyDescent="0.2">
      <c r="A843" s="201"/>
      <c r="B843" s="205"/>
      <c r="C843" s="203"/>
      <c r="D843" s="207"/>
    </row>
    <row r="844" spans="1:4" x14ac:dyDescent="0.2">
      <c r="A844" s="201"/>
      <c r="B844" s="205"/>
      <c r="C844" s="203"/>
      <c r="D844" s="207"/>
    </row>
    <row r="845" spans="1:4" x14ac:dyDescent="0.2">
      <c r="A845" s="201"/>
      <c r="B845" s="205"/>
      <c r="C845" s="203"/>
      <c r="D845" s="207"/>
    </row>
    <row r="846" spans="1:4" x14ac:dyDescent="0.2">
      <c r="A846" s="201"/>
      <c r="B846" s="205"/>
      <c r="C846" s="203"/>
      <c r="D846" s="207"/>
    </row>
    <row r="847" spans="1:4" x14ac:dyDescent="0.2">
      <c r="A847" s="201"/>
      <c r="B847" s="205"/>
      <c r="C847" s="203"/>
      <c r="D847" s="207"/>
    </row>
    <row r="848" spans="1:4" x14ac:dyDescent="0.2">
      <c r="A848" s="201"/>
      <c r="B848" s="205"/>
      <c r="C848" s="203"/>
      <c r="D848" s="207"/>
    </row>
    <row r="849" spans="1:4" x14ac:dyDescent="0.2">
      <c r="A849" s="201"/>
      <c r="B849" s="205"/>
      <c r="C849" s="203"/>
      <c r="D849" s="207"/>
    </row>
    <row r="850" spans="1:4" x14ac:dyDescent="0.2">
      <c r="A850" s="201"/>
      <c r="B850" s="205"/>
      <c r="C850" s="203"/>
      <c r="D850" s="207"/>
    </row>
    <row r="851" spans="1:4" x14ac:dyDescent="0.2">
      <c r="A851" s="201"/>
      <c r="B851" s="205"/>
      <c r="C851" s="203"/>
      <c r="D851" s="207"/>
    </row>
    <row r="852" spans="1:4" x14ac:dyDescent="0.2">
      <c r="A852" s="201"/>
      <c r="B852" s="205"/>
      <c r="C852" s="203"/>
      <c r="D852" s="207"/>
    </row>
    <row r="853" spans="1:4" x14ac:dyDescent="0.2">
      <c r="A853" s="201"/>
      <c r="B853" s="205"/>
      <c r="C853" s="203"/>
      <c r="D853" s="207"/>
    </row>
    <row r="854" spans="1:4" x14ac:dyDescent="0.2">
      <c r="A854" s="201"/>
      <c r="B854" s="205"/>
      <c r="C854" s="203"/>
      <c r="D854" s="207"/>
    </row>
    <row r="855" spans="1:4" x14ac:dyDescent="0.2">
      <c r="A855" s="201"/>
      <c r="B855" s="205"/>
      <c r="C855" s="203"/>
      <c r="D855" s="207"/>
    </row>
    <row r="856" spans="1:4" x14ac:dyDescent="0.2">
      <c r="A856" s="201"/>
      <c r="B856" s="205"/>
      <c r="C856" s="203"/>
      <c r="D856" s="207"/>
    </row>
    <row r="857" spans="1:4" x14ac:dyDescent="0.2">
      <c r="A857" s="201"/>
      <c r="B857" s="205"/>
      <c r="C857" s="203"/>
      <c r="D857" s="207"/>
    </row>
    <row r="858" spans="1:4" x14ac:dyDescent="0.2">
      <c r="A858" s="201"/>
      <c r="B858" s="205"/>
      <c r="C858" s="203"/>
      <c r="D858" s="207"/>
    </row>
    <row r="859" spans="1:4" x14ac:dyDescent="0.2">
      <c r="A859" s="201"/>
      <c r="B859" s="205"/>
      <c r="C859" s="203"/>
      <c r="D859" s="207"/>
    </row>
    <row r="860" spans="1:4" x14ac:dyDescent="0.2">
      <c r="A860" s="201"/>
      <c r="B860" s="205"/>
      <c r="C860" s="203"/>
      <c r="D860" s="207"/>
    </row>
    <row r="861" spans="1:4" x14ac:dyDescent="0.2">
      <c r="A861" s="201"/>
      <c r="B861" s="205"/>
      <c r="C861" s="203"/>
      <c r="D861" s="207"/>
    </row>
    <row r="862" spans="1:4" x14ac:dyDescent="0.2">
      <c r="A862" s="201"/>
      <c r="B862" s="205"/>
      <c r="C862" s="203"/>
      <c r="D862" s="207"/>
    </row>
    <row r="863" spans="1:4" x14ac:dyDescent="0.2">
      <c r="A863" s="201"/>
      <c r="B863" s="205"/>
      <c r="C863" s="203"/>
      <c r="D863" s="207"/>
    </row>
    <row r="864" spans="1:4" x14ac:dyDescent="0.2">
      <c r="A864" s="201"/>
      <c r="B864" s="205"/>
      <c r="C864" s="203"/>
      <c r="D864" s="207"/>
    </row>
    <row r="865" spans="1:4" x14ac:dyDescent="0.2">
      <c r="A865" s="201"/>
      <c r="B865" s="205"/>
      <c r="C865" s="203"/>
      <c r="D865" s="207"/>
    </row>
    <row r="866" spans="1:4" x14ac:dyDescent="0.2">
      <c r="A866" s="201"/>
      <c r="B866" s="205"/>
      <c r="C866" s="203"/>
      <c r="D866" s="207"/>
    </row>
    <row r="867" spans="1:4" x14ac:dyDescent="0.2">
      <c r="A867" s="201"/>
      <c r="B867" s="205"/>
      <c r="C867" s="203"/>
      <c r="D867" s="207"/>
    </row>
    <row r="868" spans="1:4" x14ac:dyDescent="0.2">
      <c r="A868" s="201"/>
      <c r="B868" s="205"/>
      <c r="C868" s="203"/>
      <c r="D868" s="207"/>
    </row>
    <row r="869" spans="1:4" x14ac:dyDescent="0.2">
      <c r="A869" s="201"/>
      <c r="B869" s="205"/>
      <c r="C869" s="203"/>
      <c r="D869" s="207"/>
    </row>
    <row r="870" spans="1:4" x14ac:dyDescent="0.2">
      <c r="A870" s="201"/>
      <c r="B870" s="205"/>
      <c r="C870" s="203"/>
      <c r="D870" s="207"/>
    </row>
    <row r="871" spans="1:4" x14ac:dyDescent="0.2">
      <c r="A871" s="201"/>
      <c r="B871" s="205"/>
      <c r="C871" s="203"/>
      <c r="D871" s="207"/>
    </row>
    <row r="872" spans="1:4" x14ac:dyDescent="0.2">
      <c r="A872" s="201"/>
      <c r="B872" s="205"/>
      <c r="C872" s="203"/>
      <c r="D872" s="207"/>
    </row>
    <row r="873" spans="1:4" x14ac:dyDescent="0.2">
      <c r="A873" s="201"/>
      <c r="B873" s="205"/>
      <c r="C873" s="203"/>
      <c r="D873" s="207"/>
    </row>
    <row r="874" spans="1:4" x14ac:dyDescent="0.2">
      <c r="A874" s="201"/>
      <c r="B874" s="205"/>
      <c r="C874" s="203"/>
      <c r="D874" s="207"/>
    </row>
    <row r="875" spans="1:4" x14ac:dyDescent="0.2">
      <c r="A875" s="201"/>
      <c r="B875" s="205"/>
      <c r="C875" s="203"/>
      <c r="D875" s="207"/>
    </row>
    <row r="876" spans="1:4" x14ac:dyDescent="0.2">
      <c r="A876" s="201"/>
      <c r="B876" s="205"/>
      <c r="C876" s="203"/>
      <c r="D876" s="207"/>
    </row>
    <row r="877" spans="1:4" x14ac:dyDescent="0.2">
      <c r="A877" s="201"/>
      <c r="B877" s="205"/>
      <c r="C877" s="203"/>
      <c r="D877" s="207"/>
    </row>
    <row r="878" spans="1:4" x14ac:dyDescent="0.2">
      <c r="A878" s="201"/>
      <c r="B878" s="205"/>
      <c r="C878" s="203"/>
      <c r="D878" s="207"/>
    </row>
    <row r="879" spans="1:4" x14ac:dyDescent="0.2">
      <c r="A879" s="201"/>
      <c r="B879" s="205"/>
      <c r="C879" s="203"/>
      <c r="D879" s="207"/>
    </row>
    <row r="880" spans="1:4" x14ac:dyDescent="0.2">
      <c r="A880" s="201"/>
      <c r="B880" s="205"/>
      <c r="C880" s="203"/>
      <c r="D880" s="207"/>
    </row>
    <row r="881" spans="1:4" x14ac:dyDescent="0.2">
      <c r="A881" s="201"/>
      <c r="B881" s="205"/>
      <c r="C881" s="203"/>
      <c r="D881" s="207"/>
    </row>
    <row r="882" spans="1:4" x14ac:dyDescent="0.2">
      <c r="A882" s="201"/>
      <c r="B882" s="205"/>
      <c r="C882" s="203"/>
      <c r="D882" s="207"/>
    </row>
    <row r="883" spans="1:4" x14ac:dyDescent="0.2">
      <c r="A883" s="201"/>
      <c r="B883" s="205"/>
      <c r="C883" s="203"/>
      <c r="D883" s="207"/>
    </row>
    <row r="884" spans="1:4" x14ac:dyDescent="0.2">
      <c r="A884" s="201"/>
      <c r="B884" s="205"/>
      <c r="C884" s="203"/>
      <c r="D884" s="207"/>
    </row>
    <row r="885" spans="1:4" x14ac:dyDescent="0.2">
      <c r="A885" s="201"/>
      <c r="B885" s="205"/>
      <c r="C885" s="203"/>
      <c r="D885" s="207"/>
    </row>
    <row r="886" spans="1:4" x14ac:dyDescent="0.2">
      <c r="A886" s="201"/>
      <c r="B886" s="205"/>
      <c r="C886" s="203"/>
      <c r="D886" s="207"/>
    </row>
    <row r="887" spans="1:4" x14ac:dyDescent="0.2">
      <c r="A887" s="201"/>
      <c r="B887" s="205"/>
      <c r="C887" s="203"/>
      <c r="D887" s="207"/>
    </row>
    <row r="888" spans="1:4" x14ac:dyDescent="0.2">
      <c r="A888" s="201"/>
      <c r="B888" s="205"/>
      <c r="C888" s="203"/>
      <c r="D888" s="207"/>
    </row>
    <row r="889" spans="1:4" x14ac:dyDescent="0.2">
      <c r="A889" s="201"/>
      <c r="B889" s="205"/>
      <c r="C889" s="203"/>
      <c r="D889" s="207"/>
    </row>
    <row r="890" spans="1:4" x14ac:dyDescent="0.2">
      <c r="A890" s="201"/>
      <c r="B890" s="205"/>
      <c r="C890" s="203"/>
      <c r="D890" s="207"/>
    </row>
    <row r="891" spans="1:4" x14ac:dyDescent="0.2">
      <c r="A891" s="201"/>
      <c r="B891" s="205"/>
      <c r="C891" s="203"/>
      <c r="D891" s="207"/>
    </row>
    <row r="892" spans="1:4" x14ac:dyDescent="0.2">
      <c r="A892" s="201"/>
      <c r="B892" s="205"/>
      <c r="C892" s="203"/>
      <c r="D892" s="207"/>
    </row>
    <row r="893" spans="1:4" x14ac:dyDescent="0.2">
      <c r="A893" s="201"/>
      <c r="B893" s="205"/>
      <c r="C893" s="203"/>
      <c r="D893" s="207"/>
    </row>
    <row r="894" spans="1:4" x14ac:dyDescent="0.2">
      <c r="A894" s="201"/>
      <c r="B894" s="205"/>
      <c r="C894" s="203"/>
      <c r="D894" s="207"/>
    </row>
    <row r="895" spans="1:4" x14ac:dyDescent="0.2">
      <c r="A895" s="201"/>
      <c r="B895" s="205"/>
      <c r="C895" s="203"/>
      <c r="D895" s="207"/>
    </row>
    <row r="896" spans="1:4" x14ac:dyDescent="0.2">
      <c r="A896" s="201"/>
      <c r="B896" s="205"/>
      <c r="C896" s="203"/>
      <c r="D896" s="207"/>
    </row>
    <row r="897" spans="1:4" x14ac:dyDescent="0.2">
      <c r="A897" s="201"/>
      <c r="B897" s="205"/>
      <c r="C897" s="203"/>
      <c r="D897" s="207"/>
    </row>
    <row r="898" spans="1:4" x14ac:dyDescent="0.2">
      <c r="A898" s="201"/>
      <c r="B898" s="205"/>
      <c r="C898" s="203"/>
      <c r="D898" s="207"/>
    </row>
    <row r="899" spans="1:4" x14ac:dyDescent="0.2">
      <c r="A899" s="201"/>
      <c r="B899" s="205"/>
      <c r="C899" s="203"/>
      <c r="D899" s="207"/>
    </row>
    <row r="900" spans="1:4" x14ac:dyDescent="0.2">
      <c r="A900" s="201"/>
      <c r="B900" s="205"/>
      <c r="C900" s="203"/>
      <c r="D900" s="207"/>
    </row>
    <row r="901" spans="1:4" x14ac:dyDescent="0.2">
      <c r="A901" s="201"/>
      <c r="B901" s="205"/>
      <c r="C901" s="203"/>
      <c r="D901" s="207"/>
    </row>
    <row r="902" spans="1:4" x14ac:dyDescent="0.2">
      <c r="A902" s="201"/>
      <c r="B902" s="205"/>
      <c r="C902" s="203"/>
      <c r="D902" s="207"/>
    </row>
    <row r="903" spans="1:4" x14ac:dyDescent="0.2">
      <c r="A903" s="201"/>
      <c r="B903" s="205"/>
      <c r="C903" s="203"/>
      <c r="D903" s="207"/>
    </row>
    <row r="904" spans="1:4" x14ac:dyDescent="0.2">
      <c r="A904" s="201"/>
      <c r="B904" s="205"/>
      <c r="C904" s="203"/>
      <c r="D904" s="207"/>
    </row>
    <row r="905" spans="1:4" x14ac:dyDescent="0.2">
      <c r="A905" s="201"/>
      <c r="B905" s="205"/>
      <c r="C905" s="203"/>
      <c r="D905" s="207"/>
    </row>
    <row r="906" spans="1:4" x14ac:dyDescent="0.2">
      <c r="A906" s="201"/>
      <c r="B906" s="205"/>
      <c r="C906" s="203"/>
      <c r="D906" s="207"/>
    </row>
    <row r="907" spans="1:4" x14ac:dyDescent="0.2">
      <c r="A907" s="201"/>
      <c r="B907" s="205"/>
      <c r="C907" s="203"/>
      <c r="D907" s="207"/>
    </row>
    <row r="908" spans="1:4" x14ac:dyDescent="0.2">
      <c r="A908" s="201"/>
      <c r="B908" s="205"/>
      <c r="C908" s="203"/>
      <c r="D908" s="207"/>
    </row>
    <row r="909" spans="1:4" x14ac:dyDescent="0.2">
      <c r="A909" s="201"/>
      <c r="B909" s="205"/>
      <c r="C909" s="203"/>
      <c r="D909" s="207"/>
    </row>
    <row r="910" spans="1:4" x14ac:dyDescent="0.2">
      <c r="A910" s="201"/>
      <c r="B910" s="205"/>
      <c r="C910" s="203"/>
      <c r="D910" s="207"/>
    </row>
    <row r="911" spans="1:4" x14ac:dyDescent="0.2">
      <c r="A911" s="201"/>
      <c r="B911" s="205"/>
      <c r="C911" s="203"/>
      <c r="D911" s="207"/>
    </row>
    <row r="912" spans="1:4" x14ac:dyDescent="0.2">
      <c r="A912" s="201"/>
      <c r="B912" s="205"/>
      <c r="C912" s="203"/>
      <c r="D912" s="207"/>
    </row>
    <row r="913" spans="1:4" x14ac:dyDescent="0.2">
      <c r="A913" s="201"/>
      <c r="B913" s="205"/>
      <c r="C913" s="203"/>
      <c r="D913" s="207"/>
    </row>
    <row r="914" spans="1:4" x14ac:dyDescent="0.2">
      <c r="A914" s="201"/>
      <c r="B914" s="205"/>
      <c r="C914" s="203"/>
      <c r="D914" s="207"/>
    </row>
    <row r="915" spans="1:4" x14ac:dyDescent="0.2">
      <c r="A915" s="201"/>
      <c r="B915" s="205"/>
      <c r="C915" s="203"/>
      <c r="D915" s="207"/>
    </row>
    <row r="916" spans="1:4" x14ac:dyDescent="0.2">
      <c r="A916" s="201"/>
      <c r="B916" s="205"/>
      <c r="C916" s="203"/>
      <c r="D916" s="207"/>
    </row>
    <row r="917" spans="1:4" x14ac:dyDescent="0.2">
      <c r="A917" s="201"/>
      <c r="B917" s="205"/>
      <c r="C917" s="203"/>
      <c r="D917" s="207"/>
    </row>
    <row r="918" spans="1:4" x14ac:dyDescent="0.2">
      <c r="A918" s="201"/>
      <c r="B918" s="205"/>
      <c r="C918" s="203"/>
      <c r="D918" s="207"/>
    </row>
    <row r="919" spans="1:4" x14ac:dyDescent="0.2">
      <c r="A919" s="201"/>
      <c r="B919" s="205"/>
      <c r="C919" s="203"/>
      <c r="D919" s="207"/>
    </row>
    <row r="920" spans="1:4" x14ac:dyDescent="0.2">
      <c r="A920" s="201"/>
      <c r="B920" s="205"/>
      <c r="C920" s="203"/>
      <c r="D920" s="207"/>
    </row>
    <row r="921" spans="1:4" x14ac:dyDescent="0.2">
      <c r="A921" s="201"/>
      <c r="B921" s="205"/>
      <c r="C921" s="203"/>
      <c r="D921" s="207"/>
    </row>
    <row r="922" spans="1:4" x14ac:dyDescent="0.2">
      <c r="A922" s="201"/>
      <c r="B922" s="205"/>
      <c r="C922" s="203"/>
      <c r="D922" s="207"/>
    </row>
    <row r="923" spans="1:4" x14ac:dyDescent="0.2">
      <c r="A923" s="201"/>
      <c r="B923" s="205"/>
      <c r="C923" s="203"/>
      <c r="D923" s="207"/>
    </row>
    <row r="924" spans="1:4" x14ac:dyDescent="0.2">
      <c r="A924" s="201"/>
      <c r="B924" s="205"/>
      <c r="C924" s="203"/>
      <c r="D924" s="207"/>
    </row>
    <row r="925" spans="1:4" x14ac:dyDescent="0.2">
      <c r="A925" s="201"/>
      <c r="B925" s="205"/>
      <c r="C925" s="203"/>
      <c r="D925" s="207"/>
    </row>
    <row r="926" spans="1:4" x14ac:dyDescent="0.2">
      <c r="A926" s="201"/>
      <c r="B926" s="205"/>
      <c r="C926" s="203"/>
      <c r="D926" s="207"/>
    </row>
    <row r="927" spans="1:4" x14ac:dyDescent="0.2">
      <c r="A927" s="201"/>
      <c r="B927" s="205"/>
      <c r="C927" s="203"/>
      <c r="D927" s="207"/>
    </row>
    <row r="928" spans="1:4" x14ac:dyDescent="0.2">
      <c r="A928" s="201"/>
      <c r="B928" s="205"/>
      <c r="C928" s="203"/>
      <c r="D928" s="207"/>
    </row>
    <row r="929" spans="1:4" x14ac:dyDescent="0.2">
      <c r="A929" s="201"/>
      <c r="B929" s="205"/>
      <c r="C929" s="203"/>
      <c r="D929" s="207"/>
    </row>
    <row r="930" spans="1:4" x14ac:dyDescent="0.2">
      <c r="A930" s="201"/>
      <c r="B930" s="205"/>
      <c r="C930" s="203"/>
      <c r="D930" s="207"/>
    </row>
    <row r="931" spans="1:4" x14ac:dyDescent="0.2">
      <c r="A931" s="201"/>
      <c r="B931" s="205"/>
      <c r="C931" s="203"/>
      <c r="D931" s="207"/>
    </row>
    <row r="932" spans="1:4" x14ac:dyDescent="0.2">
      <c r="A932" s="201"/>
      <c r="B932" s="205"/>
      <c r="C932" s="203"/>
      <c r="D932" s="207"/>
    </row>
    <row r="933" spans="1:4" x14ac:dyDescent="0.2">
      <c r="A933" s="201"/>
      <c r="B933" s="205"/>
      <c r="C933" s="203"/>
      <c r="D933" s="207"/>
    </row>
    <row r="934" spans="1:4" x14ac:dyDescent="0.2">
      <c r="A934" s="201"/>
      <c r="B934" s="205"/>
      <c r="C934" s="203"/>
      <c r="D934" s="207"/>
    </row>
    <row r="935" spans="1:4" x14ac:dyDescent="0.2">
      <c r="A935" s="201"/>
      <c r="B935" s="205"/>
      <c r="C935" s="203"/>
      <c r="D935" s="207"/>
    </row>
    <row r="936" spans="1:4" x14ac:dyDescent="0.2">
      <c r="A936" s="201"/>
      <c r="B936" s="205"/>
      <c r="C936" s="203"/>
      <c r="D936" s="207"/>
    </row>
    <row r="937" spans="1:4" x14ac:dyDescent="0.2">
      <c r="A937" s="201"/>
      <c r="B937" s="205"/>
      <c r="C937" s="203"/>
      <c r="D937" s="207"/>
    </row>
    <row r="938" spans="1:4" x14ac:dyDescent="0.2">
      <c r="A938" s="201"/>
      <c r="B938" s="205"/>
      <c r="C938" s="203"/>
      <c r="D938" s="207"/>
    </row>
    <row r="939" spans="1:4" x14ac:dyDescent="0.2">
      <c r="A939" s="201"/>
      <c r="B939" s="205"/>
      <c r="C939" s="203"/>
      <c r="D939" s="207"/>
    </row>
    <row r="940" spans="1:4" x14ac:dyDescent="0.2">
      <c r="A940" s="201"/>
      <c r="B940" s="205"/>
      <c r="C940" s="203"/>
      <c r="D940" s="207"/>
    </row>
    <row r="941" spans="1:4" x14ac:dyDescent="0.2">
      <c r="A941" s="201"/>
      <c r="B941" s="205"/>
      <c r="C941" s="203"/>
      <c r="D941" s="207"/>
    </row>
    <row r="942" spans="1:4" x14ac:dyDescent="0.2">
      <c r="A942" s="201"/>
      <c r="B942" s="205"/>
      <c r="C942" s="203"/>
      <c r="D942" s="207"/>
    </row>
    <row r="943" spans="1:4" x14ac:dyDescent="0.2">
      <c r="A943" s="201"/>
      <c r="B943" s="205"/>
      <c r="C943" s="203"/>
      <c r="D943" s="207"/>
    </row>
    <row r="944" spans="1:4" x14ac:dyDescent="0.2">
      <c r="A944" s="201"/>
      <c r="B944" s="205"/>
      <c r="C944" s="203"/>
      <c r="D944" s="207"/>
    </row>
    <row r="945" spans="1:4" x14ac:dyDescent="0.2">
      <c r="A945" s="201"/>
      <c r="B945" s="205"/>
      <c r="C945" s="203"/>
      <c r="D945" s="207"/>
    </row>
    <row r="946" spans="1:4" x14ac:dyDescent="0.2">
      <c r="A946" s="201"/>
      <c r="B946" s="205"/>
      <c r="C946" s="203"/>
      <c r="D946" s="207"/>
    </row>
    <row r="947" spans="1:4" x14ac:dyDescent="0.2">
      <c r="A947" s="201"/>
      <c r="B947" s="205"/>
      <c r="C947" s="203"/>
      <c r="D947" s="207"/>
    </row>
    <row r="948" spans="1:4" x14ac:dyDescent="0.2">
      <c r="A948" s="201"/>
      <c r="B948" s="205"/>
      <c r="C948" s="203"/>
      <c r="D948" s="207"/>
    </row>
    <row r="949" spans="1:4" x14ac:dyDescent="0.2">
      <c r="A949" s="201"/>
      <c r="B949" s="205"/>
      <c r="C949" s="203"/>
      <c r="D949" s="207"/>
    </row>
    <row r="950" spans="1:4" x14ac:dyDescent="0.2">
      <c r="A950" s="201"/>
      <c r="B950" s="205"/>
      <c r="C950" s="203"/>
      <c r="D950" s="207"/>
    </row>
    <row r="951" spans="1:4" x14ac:dyDescent="0.2">
      <c r="A951" s="201"/>
      <c r="B951" s="205"/>
      <c r="C951" s="203"/>
      <c r="D951" s="207"/>
    </row>
    <row r="952" spans="1:4" x14ac:dyDescent="0.2">
      <c r="A952" s="201"/>
      <c r="B952" s="205"/>
      <c r="C952" s="203"/>
      <c r="D952" s="207"/>
    </row>
    <row r="953" spans="1:4" x14ac:dyDescent="0.2">
      <c r="A953" s="201"/>
      <c r="B953" s="205"/>
      <c r="C953" s="203"/>
      <c r="D953" s="207"/>
    </row>
    <row r="954" spans="1:4" x14ac:dyDescent="0.2">
      <c r="A954" s="201"/>
      <c r="B954" s="205"/>
      <c r="C954" s="203"/>
      <c r="D954" s="207"/>
    </row>
    <row r="955" spans="1:4" x14ac:dyDescent="0.2">
      <c r="A955" s="201"/>
      <c r="B955" s="205"/>
      <c r="C955" s="203"/>
      <c r="D955" s="207"/>
    </row>
    <row r="956" spans="1:4" x14ac:dyDescent="0.2">
      <c r="A956" s="201"/>
      <c r="B956" s="205"/>
      <c r="C956" s="203"/>
      <c r="D956" s="207"/>
    </row>
    <row r="957" spans="1:4" x14ac:dyDescent="0.2">
      <c r="A957" s="201"/>
      <c r="B957" s="205"/>
      <c r="C957" s="203"/>
      <c r="D957" s="207"/>
    </row>
    <row r="958" spans="1:4" x14ac:dyDescent="0.2">
      <c r="D958" s="207"/>
    </row>
    <row r="959" spans="1:4" x14ac:dyDescent="0.2">
      <c r="D959" s="207"/>
    </row>
    <row r="960" spans="1:4" x14ac:dyDescent="0.2">
      <c r="D960" s="207"/>
    </row>
    <row r="961" spans="4:4" x14ac:dyDescent="0.2">
      <c r="D961" s="207"/>
    </row>
    <row r="962" spans="4:4" x14ac:dyDescent="0.2">
      <c r="D962" s="207"/>
    </row>
    <row r="963" spans="4:4" x14ac:dyDescent="0.2">
      <c r="D963" s="207"/>
    </row>
    <row r="964" spans="4:4" x14ac:dyDescent="0.2">
      <c r="D964" s="207"/>
    </row>
    <row r="965" spans="4:4" x14ac:dyDescent="0.2">
      <c r="D965" s="207"/>
    </row>
    <row r="966" spans="4:4" x14ac:dyDescent="0.2">
      <c r="D966" s="207"/>
    </row>
    <row r="967" spans="4:4" x14ac:dyDescent="0.2">
      <c r="D967" s="207"/>
    </row>
    <row r="968" spans="4:4" x14ac:dyDescent="0.2">
      <c r="D968" s="207"/>
    </row>
    <row r="969" spans="4:4" x14ac:dyDescent="0.2">
      <c r="D969" s="207"/>
    </row>
    <row r="970" spans="4:4" x14ac:dyDescent="0.2">
      <c r="D970" s="207"/>
    </row>
    <row r="971" spans="4:4" x14ac:dyDescent="0.2">
      <c r="D971" s="207"/>
    </row>
    <row r="972" spans="4:4" x14ac:dyDescent="0.2">
      <c r="D972" s="207"/>
    </row>
    <row r="973" spans="4:4" x14ac:dyDescent="0.2">
      <c r="D973" s="207"/>
    </row>
    <row r="974" spans="4:4" x14ac:dyDescent="0.2">
      <c r="D974" s="207"/>
    </row>
    <row r="975" spans="4:4" x14ac:dyDescent="0.2">
      <c r="D975" s="207"/>
    </row>
    <row r="976" spans="4:4" x14ac:dyDescent="0.2">
      <c r="D976" s="207"/>
    </row>
    <row r="977" spans="4:4" x14ac:dyDescent="0.2">
      <c r="D977" s="207"/>
    </row>
  </sheetData>
  <mergeCells count="14">
    <mergeCell ref="A294:B294"/>
    <mergeCell ref="A173:B173"/>
    <mergeCell ref="A189:B189"/>
    <mergeCell ref="A207:C207"/>
    <mergeCell ref="A213:C213"/>
    <mergeCell ref="A283:B283"/>
    <mergeCell ref="A293:B293"/>
    <mergeCell ref="A225:C225"/>
    <mergeCell ref="A117:B117"/>
    <mergeCell ref="A1:C1"/>
    <mergeCell ref="A2:C2"/>
    <mergeCell ref="A15:D15"/>
    <mergeCell ref="A26:B26"/>
    <mergeCell ref="A81:B81"/>
  </mergeCells>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Vesna</dc:creator>
  <cp:lastModifiedBy>Marija Ristić</cp:lastModifiedBy>
  <cp:lastPrinted>2026-04-01T11:00:58Z</cp:lastPrinted>
  <dcterms:created xsi:type="dcterms:W3CDTF">2026-03-31T12:33:48Z</dcterms:created>
  <dcterms:modified xsi:type="dcterms:W3CDTF">2026-04-24T08:38:51Z</dcterms:modified>
</cp:coreProperties>
</file>